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教育委員会事務局\教育委員会事務局 教育総務課\B施設管理係\5幼･小･中共通関係\LED化に向けた取り組み\市内校園LED化\５.　基本決裁\仕様書等\"/>
    </mc:Choice>
  </mc:AlternateContent>
  <xr:revisionPtr revIDLastSave="0" documentId="13_ncr:1_{66A49B06-A932-4754-94B4-894F63E19C5E}" xr6:coauthVersionLast="36" xr6:coauthVersionMax="36" xr10:uidLastSave="{00000000-0000-0000-0000-000000000000}"/>
  <bookViews>
    <workbookView xWindow="0" yWindow="0" windowWidth="28800" windowHeight="12135" xr2:uid="{A047E61B-93CF-4854-9156-1D59460569D9}"/>
  </bookViews>
  <sheets>
    <sheet name="様式第10号事業費及び積算根拠資料" sheetId="13" r:id="rId1"/>
    <sheet name="様式第11号　削減量算出根拠一覧（長浜小学校）" sheetId="3" r:id="rId2"/>
    <sheet name="様式第11号　削減量算出根拠一覧（木之本小学校）" sheetId="6" r:id="rId3"/>
    <sheet name="様式第11号　削減量算出根拠一覧（西中学校）" sheetId="5" r:id="rId4"/>
    <sheet name="様式第12号事業効果算出表" sheetId="9" r:id="rId5"/>
    <sheet name="様式第13号（長浜小学校）" sheetId="14" r:id="rId6"/>
    <sheet name="様式第13号（木之本小）" sheetId="15" r:id="rId7"/>
    <sheet name="様式第13号（西中学校）" sheetId="16" r:id="rId8"/>
    <sheet name="電気料金" sheetId="8" state="hidden" r:id="rId9"/>
  </sheets>
  <definedNames>
    <definedName name="_xlnm._FilterDatabase" localSheetId="0" hidden="1">様式第10号事業費及び積算根拠資料!$B$5:$N$107</definedName>
    <definedName name="_xlnm._FilterDatabase" localSheetId="3" hidden="1">'様式第11号　削減量算出根拠一覧（西中学校）'!$B$5:$V$58</definedName>
    <definedName name="_xlnm._FilterDatabase" localSheetId="1" hidden="1">'様式第11号　削減量算出根拠一覧（長浜小学校）'!$B$5:$T$95</definedName>
    <definedName name="_xlnm._FilterDatabase" localSheetId="2" hidden="1">'様式第11号　削減量算出根拠一覧（木之本小学校）'!$B$5:$T$72</definedName>
    <definedName name="_xlnm._FilterDatabase" localSheetId="7" hidden="1">'様式第13号（西中学校）'!$B$5:$K$58</definedName>
    <definedName name="_xlnm._FilterDatabase" localSheetId="5" hidden="1">'様式第13号（長浜小学校）'!$B$5:$I$95</definedName>
    <definedName name="_xlnm._FilterDatabase" localSheetId="6" hidden="1">'様式第13号（木之本小）'!$B$5:$I$72</definedName>
    <definedName name="_xlnm.Print_Area" localSheetId="0">様式第10号事業費及び積算根拠資料!$C$1:$Q$115</definedName>
    <definedName name="_xlnm.Print_Area" localSheetId="3">'様式第11号　削減量算出根拠一覧（西中学校）'!$B$1:$T$58</definedName>
    <definedName name="_xlnm.Print_Area" localSheetId="1">'様式第11号　削減量算出根拠一覧（長浜小学校）'!$B$1:$T$95</definedName>
    <definedName name="_xlnm.Print_Area" localSheetId="2">'様式第11号　削減量算出根拠一覧（木之本小学校）'!$B$1:$T$73</definedName>
    <definedName name="_xlnm.Print_Area" localSheetId="4">様式第12号事業効果算出表!$A$1:$D$14</definedName>
    <definedName name="_xlnm.Print_Area" localSheetId="7">'様式第13号（西中学校）'!$B$1:$I$58</definedName>
    <definedName name="_xlnm.Print_Area" localSheetId="5">'様式第13号（長浜小学校）'!$B$1:$I$95</definedName>
    <definedName name="_xlnm.Print_Area" localSheetId="6">'様式第13号（木之本小）'!$B$1:$I$73</definedName>
    <definedName name="_xlnm.Print_Titles" localSheetId="0">様式第10号事業費及び積算根拠資料!$1:$5</definedName>
    <definedName name="_xlnm.Print_Titles" localSheetId="1">'様式第11号　削減量算出根拠一覧（長浜小学校）'!$2:$5</definedName>
    <definedName name="_xlnm.Print_Titles" localSheetId="5">'様式第13号（長浜小学校）'!$2:$5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9" l="1"/>
  <c r="A71" i="15" l="1"/>
  <c r="I34" i="14"/>
  <c r="C10" i="9"/>
  <c r="Q113" i="13"/>
  <c r="C9" i="9"/>
  <c r="I7" i="16" l="1"/>
  <c r="I8" i="16"/>
  <c r="I9" i="16"/>
  <c r="I10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28" i="16"/>
  <c r="I29" i="16"/>
  <c r="I30" i="16"/>
  <c r="I31" i="16"/>
  <c r="I32" i="16"/>
  <c r="I33" i="16"/>
  <c r="I34" i="16"/>
  <c r="I35" i="16"/>
  <c r="I36" i="16"/>
  <c r="I37" i="16"/>
  <c r="I38" i="16"/>
  <c r="I39" i="16"/>
  <c r="I40" i="16"/>
  <c r="I41" i="16"/>
  <c r="I42" i="16"/>
  <c r="I43" i="16"/>
  <c r="I44" i="16"/>
  <c r="I45" i="16"/>
  <c r="I46" i="16"/>
  <c r="I47" i="16"/>
  <c r="I48" i="16"/>
  <c r="I49" i="16"/>
  <c r="I50" i="16"/>
  <c r="I51" i="16"/>
  <c r="I52" i="16"/>
  <c r="I53" i="16"/>
  <c r="I54" i="16"/>
  <c r="I55" i="16"/>
  <c r="I5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I6" i="16"/>
  <c r="A6" i="16"/>
  <c r="I71" i="15"/>
  <c r="I68" i="15"/>
  <c r="I67" i="15"/>
  <c r="I63" i="15"/>
  <c r="I62" i="15"/>
  <c r="I61" i="15"/>
  <c r="I57" i="15"/>
  <c r="I56" i="15"/>
  <c r="I55" i="15"/>
  <c r="I51" i="15"/>
  <c r="I50" i="15"/>
  <c r="I49" i="15"/>
  <c r="I45" i="15"/>
  <c r="I44" i="15"/>
  <c r="I43" i="15"/>
  <c r="I39" i="15"/>
  <c r="I38" i="15"/>
  <c r="I37" i="15"/>
  <c r="I33" i="15"/>
  <c r="I32" i="15"/>
  <c r="I31" i="15"/>
  <c r="I27" i="15"/>
  <c r="I26" i="15"/>
  <c r="I25" i="15"/>
  <c r="I21" i="15"/>
  <c r="I20" i="15"/>
  <c r="I19" i="15"/>
  <c r="I15" i="15"/>
  <c r="I14" i="15"/>
  <c r="I13" i="15"/>
  <c r="I9" i="15"/>
  <c r="I8" i="15"/>
  <c r="I7" i="15"/>
  <c r="A7" i="15"/>
  <c r="A8" i="15"/>
  <c r="A9" i="15"/>
  <c r="A10" i="15"/>
  <c r="I10" i="15" s="1"/>
  <c r="A11" i="15"/>
  <c r="I11" i="15" s="1"/>
  <c r="A12" i="15"/>
  <c r="I12" i="15" s="1"/>
  <c r="A13" i="15"/>
  <c r="A14" i="15"/>
  <c r="A15" i="15"/>
  <c r="A16" i="15"/>
  <c r="I16" i="15" s="1"/>
  <c r="A17" i="15"/>
  <c r="I17" i="15" s="1"/>
  <c r="A18" i="15"/>
  <c r="I18" i="15" s="1"/>
  <c r="A19" i="15"/>
  <c r="A20" i="15"/>
  <c r="A21" i="15"/>
  <c r="A22" i="15"/>
  <c r="I22" i="15" s="1"/>
  <c r="A23" i="15"/>
  <c r="I23" i="15" s="1"/>
  <c r="A24" i="15"/>
  <c r="I24" i="15" s="1"/>
  <c r="A25" i="15"/>
  <c r="A26" i="15"/>
  <c r="A27" i="15"/>
  <c r="A28" i="15"/>
  <c r="I28" i="15" s="1"/>
  <c r="A29" i="15"/>
  <c r="I29" i="15" s="1"/>
  <c r="A30" i="15"/>
  <c r="I30" i="15" s="1"/>
  <c r="A31" i="15"/>
  <c r="A32" i="15"/>
  <c r="A33" i="15"/>
  <c r="A34" i="15"/>
  <c r="I34" i="15" s="1"/>
  <c r="A35" i="15"/>
  <c r="I35" i="15" s="1"/>
  <c r="A36" i="15"/>
  <c r="I36" i="15" s="1"/>
  <c r="A37" i="15"/>
  <c r="A38" i="15"/>
  <c r="A39" i="15"/>
  <c r="A40" i="15"/>
  <c r="I40" i="15" s="1"/>
  <c r="A41" i="15"/>
  <c r="I41" i="15" s="1"/>
  <c r="A42" i="15"/>
  <c r="I42" i="15" s="1"/>
  <c r="A43" i="15"/>
  <c r="A44" i="15"/>
  <c r="A45" i="15"/>
  <c r="A46" i="15"/>
  <c r="I46" i="15" s="1"/>
  <c r="A47" i="15"/>
  <c r="I47" i="15" s="1"/>
  <c r="A48" i="15"/>
  <c r="I48" i="15" s="1"/>
  <c r="A49" i="15"/>
  <c r="A50" i="15"/>
  <c r="A51" i="15"/>
  <c r="A52" i="15"/>
  <c r="I52" i="15" s="1"/>
  <c r="A53" i="15"/>
  <c r="I53" i="15" s="1"/>
  <c r="A54" i="15"/>
  <c r="I54" i="15" s="1"/>
  <c r="A55" i="15"/>
  <c r="A56" i="15"/>
  <c r="A57" i="15"/>
  <c r="A58" i="15"/>
  <c r="I58" i="15" s="1"/>
  <c r="A59" i="15"/>
  <c r="I59" i="15" s="1"/>
  <c r="A60" i="15"/>
  <c r="I60" i="15" s="1"/>
  <c r="A61" i="15"/>
  <c r="A62" i="15"/>
  <c r="A63" i="15"/>
  <c r="A64" i="15"/>
  <c r="I64" i="15" s="1"/>
  <c r="A65" i="15"/>
  <c r="I65" i="15" s="1"/>
  <c r="A66" i="15"/>
  <c r="I66" i="15" s="1"/>
  <c r="A67" i="15"/>
  <c r="A68" i="15"/>
  <c r="A69" i="15"/>
  <c r="I69" i="15" s="1"/>
  <c r="A70" i="15"/>
  <c r="I70" i="15" s="1"/>
  <c r="A6" i="15"/>
  <c r="I6" i="15" s="1"/>
  <c r="I7" i="14"/>
  <c r="I8" i="14"/>
  <c r="I9" i="14"/>
  <c r="I10" i="14"/>
  <c r="I11" i="14"/>
  <c r="I12" i="14"/>
  <c r="I13" i="14"/>
  <c r="I14" i="14"/>
  <c r="I15" i="14"/>
  <c r="I16" i="14"/>
  <c r="I17" i="14"/>
  <c r="I18" i="14"/>
  <c r="I19" i="14"/>
  <c r="I20" i="14"/>
  <c r="I21" i="14"/>
  <c r="I22" i="14"/>
  <c r="I23" i="14"/>
  <c r="I24" i="14"/>
  <c r="I25" i="14"/>
  <c r="I26" i="14"/>
  <c r="I27" i="14"/>
  <c r="I28" i="14"/>
  <c r="I29" i="14"/>
  <c r="I30" i="14"/>
  <c r="I31" i="14"/>
  <c r="I32" i="14"/>
  <c r="I33" i="14"/>
  <c r="I35" i="14"/>
  <c r="I36" i="14"/>
  <c r="I37" i="14"/>
  <c r="I38" i="14"/>
  <c r="I39" i="14"/>
  <c r="I40" i="14"/>
  <c r="I41" i="14"/>
  <c r="I42" i="14"/>
  <c r="I43" i="14"/>
  <c r="I44" i="14"/>
  <c r="I45" i="14"/>
  <c r="I46" i="14"/>
  <c r="I47" i="14"/>
  <c r="I48" i="14"/>
  <c r="I49" i="14"/>
  <c r="I50" i="14"/>
  <c r="I51" i="14"/>
  <c r="I52" i="14"/>
  <c r="I53" i="14"/>
  <c r="I54" i="14"/>
  <c r="I55" i="14"/>
  <c r="I56" i="14"/>
  <c r="I57" i="14"/>
  <c r="I58" i="14"/>
  <c r="I59" i="14"/>
  <c r="I60" i="14"/>
  <c r="I61" i="14"/>
  <c r="I62" i="14"/>
  <c r="I63" i="14"/>
  <c r="I64" i="14"/>
  <c r="I65" i="14"/>
  <c r="I66" i="14"/>
  <c r="I67" i="14"/>
  <c r="I68" i="14"/>
  <c r="I69" i="14"/>
  <c r="I70" i="14"/>
  <c r="I71" i="14"/>
  <c r="I72" i="14"/>
  <c r="I73" i="14"/>
  <c r="I74" i="14"/>
  <c r="I75" i="14"/>
  <c r="I76" i="14"/>
  <c r="I77" i="14"/>
  <c r="I78" i="14"/>
  <c r="I79" i="14"/>
  <c r="I80" i="14"/>
  <c r="I81" i="14"/>
  <c r="I82" i="14"/>
  <c r="I83" i="14"/>
  <c r="I84" i="14"/>
  <c r="I85" i="14"/>
  <c r="I86" i="14"/>
  <c r="I87" i="14"/>
  <c r="I88" i="14"/>
  <c r="I89" i="14"/>
  <c r="I90" i="14"/>
  <c r="I91" i="14"/>
  <c r="I92" i="14"/>
  <c r="I93" i="14"/>
  <c r="A7" i="14"/>
  <c r="A8" i="14"/>
  <c r="A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I6" i="14"/>
  <c r="A6" i="14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6" i="6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6" i="3"/>
  <c r="J6" i="3"/>
  <c r="H57" i="16" l="1"/>
  <c r="H72" i="15"/>
  <c r="H94" i="14"/>
  <c r="A58" i="13"/>
  <c r="Q58" i="13"/>
  <c r="H106" i="13"/>
  <c r="A10" i="3" l="1"/>
  <c r="A93" i="5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I56" i="5" s="1"/>
  <c r="A55" i="5"/>
  <c r="I55" i="5" s="1"/>
  <c r="A54" i="5"/>
  <c r="I54" i="5" s="1"/>
  <c r="A53" i="5"/>
  <c r="I53" i="5" s="1"/>
  <c r="A52" i="5"/>
  <c r="I52" i="5" s="1"/>
  <c r="A51" i="5"/>
  <c r="I51" i="5" s="1"/>
  <c r="A50" i="5"/>
  <c r="I50" i="5" s="1"/>
  <c r="A49" i="5"/>
  <c r="I49" i="5" s="1"/>
  <c r="A48" i="5"/>
  <c r="I48" i="5" s="1"/>
  <c r="A47" i="5"/>
  <c r="I47" i="5" s="1"/>
  <c r="A46" i="5"/>
  <c r="I46" i="5" s="1"/>
  <c r="A45" i="5"/>
  <c r="I45" i="5" s="1"/>
  <c r="A44" i="5"/>
  <c r="I44" i="5" s="1"/>
  <c r="A43" i="5"/>
  <c r="I43" i="5" s="1"/>
  <c r="A42" i="5"/>
  <c r="I42" i="5" s="1"/>
  <c r="A41" i="5"/>
  <c r="I41" i="5" s="1"/>
  <c r="A40" i="5"/>
  <c r="I40" i="5" s="1"/>
  <c r="A39" i="5"/>
  <c r="I39" i="5" s="1"/>
  <c r="A38" i="5"/>
  <c r="I38" i="5" s="1"/>
  <c r="A37" i="5"/>
  <c r="I37" i="5" s="1"/>
  <c r="A36" i="5"/>
  <c r="I36" i="5" s="1"/>
  <c r="A35" i="5"/>
  <c r="I35" i="5" s="1"/>
  <c r="A34" i="5"/>
  <c r="I34" i="5" s="1"/>
  <c r="A33" i="5"/>
  <c r="I33" i="5" s="1"/>
  <c r="A32" i="5"/>
  <c r="I32" i="5" s="1"/>
  <c r="A31" i="5"/>
  <c r="I31" i="5" s="1"/>
  <c r="A30" i="5"/>
  <c r="I30" i="5" s="1"/>
  <c r="A29" i="5"/>
  <c r="I29" i="5" s="1"/>
  <c r="A28" i="5"/>
  <c r="I28" i="5" s="1"/>
  <c r="A27" i="5"/>
  <c r="I27" i="5" s="1"/>
  <c r="A26" i="5"/>
  <c r="I26" i="5" s="1"/>
  <c r="A25" i="5"/>
  <c r="I25" i="5" s="1"/>
  <c r="A24" i="5"/>
  <c r="I24" i="5" s="1"/>
  <c r="A23" i="5"/>
  <c r="I23" i="5" s="1"/>
  <c r="A22" i="5"/>
  <c r="I22" i="5" s="1"/>
  <c r="A21" i="5"/>
  <c r="I21" i="5" s="1"/>
  <c r="A20" i="5"/>
  <c r="I20" i="5" s="1"/>
  <c r="A19" i="5"/>
  <c r="I19" i="5" s="1"/>
  <c r="A18" i="5"/>
  <c r="I18" i="5" s="1"/>
  <c r="A17" i="5"/>
  <c r="I17" i="5" s="1"/>
  <c r="A16" i="5"/>
  <c r="I16" i="5" s="1"/>
  <c r="A15" i="5"/>
  <c r="I15" i="5" s="1"/>
  <c r="A14" i="5"/>
  <c r="I14" i="5" s="1"/>
  <c r="A13" i="5"/>
  <c r="I13" i="5" s="1"/>
  <c r="A12" i="5"/>
  <c r="I12" i="5" s="1"/>
  <c r="A11" i="5"/>
  <c r="I11" i="5" s="1"/>
  <c r="A10" i="5"/>
  <c r="I10" i="5" s="1"/>
  <c r="A9" i="5"/>
  <c r="I9" i="5" s="1"/>
  <c r="A8" i="5"/>
  <c r="I8" i="5" s="1"/>
  <c r="A7" i="5"/>
  <c r="I7" i="5" s="1"/>
  <c r="A6" i="5"/>
  <c r="I6" i="5" s="1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7" i="3"/>
  <c r="A8" i="3"/>
  <c r="A9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6" i="3"/>
  <c r="A7" i="13"/>
  <c r="A8" i="13"/>
  <c r="A9" i="13"/>
  <c r="A10" i="13"/>
  <c r="A11" i="13"/>
  <c r="A12" i="13"/>
  <c r="A13" i="13"/>
  <c r="A14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32" i="13"/>
  <c r="A33" i="13"/>
  <c r="A34" i="13"/>
  <c r="A35" i="13"/>
  <c r="A36" i="13"/>
  <c r="A37" i="13"/>
  <c r="A38" i="13"/>
  <c r="A39" i="13"/>
  <c r="A40" i="13"/>
  <c r="A41" i="13"/>
  <c r="A42" i="13"/>
  <c r="A43" i="13"/>
  <c r="A44" i="13"/>
  <c r="A45" i="13"/>
  <c r="A46" i="13"/>
  <c r="A47" i="13"/>
  <c r="A48" i="13"/>
  <c r="A49" i="13"/>
  <c r="A50" i="13"/>
  <c r="A51" i="13"/>
  <c r="A52" i="13"/>
  <c r="A53" i="13"/>
  <c r="A54" i="13"/>
  <c r="A55" i="13"/>
  <c r="A56" i="13"/>
  <c r="A57" i="13"/>
  <c r="A59" i="13"/>
  <c r="A60" i="13"/>
  <c r="A61" i="13"/>
  <c r="A62" i="13"/>
  <c r="A63" i="13"/>
  <c r="A64" i="13"/>
  <c r="A65" i="13"/>
  <c r="A66" i="13"/>
  <c r="A67" i="13"/>
  <c r="A68" i="13"/>
  <c r="A69" i="13"/>
  <c r="A70" i="13"/>
  <c r="A71" i="13"/>
  <c r="A72" i="13"/>
  <c r="A73" i="13"/>
  <c r="A74" i="13"/>
  <c r="A75" i="13"/>
  <c r="A76" i="13"/>
  <c r="A77" i="13"/>
  <c r="A78" i="13"/>
  <c r="A79" i="13"/>
  <c r="A80" i="13"/>
  <c r="A81" i="13"/>
  <c r="A82" i="13"/>
  <c r="A83" i="13"/>
  <c r="A84" i="13"/>
  <c r="A85" i="13"/>
  <c r="A86" i="13"/>
  <c r="A87" i="13"/>
  <c r="A88" i="13"/>
  <c r="A89" i="13"/>
  <c r="A90" i="13"/>
  <c r="A91" i="13"/>
  <c r="A92" i="13"/>
  <c r="A93" i="13"/>
  <c r="A94" i="13"/>
  <c r="A95" i="13"/>
  <c r="A96" i="13"/>
  <c r="A97" i="13"/>
  <c r="A98" i="13"/>
  <c r="A99" i="13"/>
  <c r="A100" i="13"/>
  <c r="A101" i="13"/>
  <c r="A102" i="13"/>
  <c r="A103" i="13"/>
  <c r="A104" i="13"/>
  <c r="A105" i="13"/>
  <c r="A6" i="13"/>
  <c r="J7" i="5" l="1"/>
  <c r="L73" i="3"/>
  <c r="L91" i="3"/>
  <c r="L85" i="3"/>
  <c r="L76" i="3"/>
  <c r="L67" i="3"/>
  <c r="L92" i="3"/>
  <c r="J91" i="3"/>
  <c r="L89" i="3"/>
  <c r="J88" i="3"/>
  <c r="L86" i="3"/>
  <c r="J85" i="3"/>
  <c r="L83" i="3"/>
  <c r="J82" i="3"/>
  <c r="L80" i="3"/>
  <c r="J79" i="3"/>
  <c r="L77" i="3"/>
  <c r="J76" i="3"/>
  <c r="L74" i="3"/>
  <c r="J73" i="3"/>
  <c r="L71" i="3"/>
  <c r="J70" i="3"/>
  <c r="L68" i="3"/>
  <c r="J67" i="3"/>
  <c r="L65" i="3"/>
  <c r="J64" i="3"/>
  <c r="L62" i="3"/>
  <c r="J61" i="3"/>
  <c r="L59" i="3"/>
  <c r="J58" i="3"/>
  <c r="L56" i="3"/>
  <c r="J55" i="3"/>
  <c r="L53" i="3"/>
  <c r="J52" i="3"/>
  <c r="L50" i="3"/>
  <c r="J49" i="3"/>
  <c r="L47" i="3"/>
  <c r="J46" i="3"/>
  <c r="L44" i="3"/>
  <c r="J43" i="3"/>
  <c r="L41" i="3"/>
  <c r="J40" i="3"/>
  <c r="L38" i="3"/>
  <c r="J37" i="3"/>
  <c r="L35" i="3"/>
  <c r="J34" i="3"/>
  <c r="L32" i="3"/>
  <c r="J31" i="3"/>
  <c r="L29" i="3"/>
  <c r="J28" i="3"/>
  <c r="L26" i="3"/>
  <c r="L24" i="3"/>
  <c r="M22" i="3"/>
  <c r="J21" i="3"/>
  <c r="K19" i="3"/>
  <c r="L17" i="3"/>
  <c r="L15" i="3"/>
  <c r="K13" i="3"/>
  <c r="J11" i="3"/>
  <c r="M7" i="3"/>
  <c r="J71" i="6"/>
  <c r="J68" i="6"/>
  <c r="L63" i="6"/>
  <c r="J58" i="6"/>
  <c r="L53" i="6"/>
  <c r="J48" i="6"/>
  <c r="L43" i="6"/>
  <c r="M36" i="6"/>
  <c r="J27" i="6"/>
  <c r="J18" i="6"/>
  <c r="M7" i="6"/>
  <c r="L48" i="5"/>
  <c r="K35" i="5"/>
  <c r="K24" i="5"/>
  <c r="K14" i="5"/>
  <c r="J93" i="3"/>
  <c r="L88" i="3"/>
  <c r="L82" i="3"/>
  <c r="J75" i="3"/>
  <c r="J66" i="3"/>
  <c r="M93" i="3"/>
  <c r="K92" i="3"/>
  <c r="M90" i="3"/>
  <c r="K89" i="3"/>
  <c r="M87" i="3"/>
  <c r="K86" i="3"/>
  <c r="M84" i="3"/>
  <c r="K83" i="3"/>
  <c r="M81" i="3"/>
  <c r="K80" i="3"/>
  <c r="M78" i="3"/>
  <c r="K77" i="3"/>
  <c r="M75" i="3"/>
  <c r="K74" i="3"/>
  <c r="M72" i="3"/>
  <c r="K71" i="3"/>
  <c r="M69" i="3"/>
  <c r="K68" i="3"/>
  <c r="M66" i="3"/>
  <c r="K65" i="3"/>
  <c r="M63" i="3"/>
  <c r="K62" i="3"/>
  <c r="M60" i="3"/>
  <c r="K59" i="3"/>
  <c r="M57" i="3"/>
  <c r="K56" i="3"/>
  <c r="M54" i="3"/>
  <c r="K53" i="3"/>
  <c r="M51" i="3"/>
  <c r="K50" i="3"/>
  <c r="M48" i="3"/>
  <c r="K47" i="3"/>
  <c r="M45" i="3"/>
  <c r="K44" i="3"/>
  <c r="M42" i="3"/>
  <c r="K41" i="3"/>
  <c r="M39" i="3"/>
  <c r="K38" i="3"/>
  <c r="M36" i="3"/>
  <c r="K35" i="3"/>
  <c r="M33" i="3"/>
  <c r="K32" i="3"/>
  <c r="M30" i="3"/>
  <c r="K29" i="3"/>
  <c r="M27" i="3"/>
  <c r="J26" i="3"/>
  <c r="K24" i="3"/>
  <c r="L22" i="3"/>
  <c r="M20" i="3"/>
  <c r="J19" i="3"/>
  <c r="J17" i="3"/>
  <c r="K15" i="3"/>
  <c r="J13" i="3"/>
  <c r="M9" i="3"/>
  <c r="L7" i="3"/>
  <c r="K62" i="6"/>
  <c r="M34" i="5"/>
  <c r="J40" i="5"/>
  <c r="J6" i="6"/>
  <c r="L70" i="6"/>
  <c r="M66" i="6"/>
  <c r="K61" i="6"/>
  <c r="M56" i="6"/>
  <c r="K52" i="6"/>
  <c r="M46" i="6"/>
  <c r="K42" i="6"/>
  <c r="K35" i="6"/>
  <c r="L25" i="6"/>
  <c r="L16" i="6"/>
  <c r="L6" i="5"/>
  <c r="M46" i="5"/>
  <c r="M31" i="5"/>
  <c r="M22" i="5"/>
  <c r="L12" i="5"/>
  <c r="L93" i="3"/>
  <c r="J92" i="3"/>
  <c r="L90" i="3"/>
  <c r="J89" i="3"/>
  <c r="L87" i="3"/>
  <c r="J86" i="3"/>
  <c r="L84" i="3"/>
  <c r="J83" i="3"/>
  <c r="L81" i="3"/>
  <c r="J80" i="3"/>
  <c r="L78" i="3"/>
  <c r="J77" i="3"/>
  <c r="L75" i="3"/>
  <c r="J74" i="3"/>
  <c r="L72" i="3"/>
  <c r="J71" i="3"/>
  <c r="L69" i="3"/>
  <c r="J68" i="3"/>
  <c r="L66" i="3"/>
  <c r="J65" i="3"/>
  <c r="L63" i="3"/>
  <c r="J62" i="3"/>
  <c r="L60" i="3"/>
  <c r="J59" i="3"/>
  <c r="L57" i="3"/>
  <c r="J56" i="3"/>
  <c r="L54" i="3"/>
  <c r="J53" i="3"/>
  <c r="L51" i="3"/>
  <c r="J50" i="3"/>
  <c r="L48" i="3"/>
  <c r="J47" i="3"/>
  <c r="L45" i="3"/>
  <c r="J44" i="3"/>
  <c r="L42" i="3"/>
  <c r="J41" i="3"/>
  <c r="L39" i="3"/>
  <c r="J38" i="3"/>
  <c r="L36" i="3"/>
  <c r="J35" i="3"/>
  <c r="L33" i="3"/>
  <c r="J32" i="3"/>
  <c r="L30" i="3"/>
  <c r="J29" i="3"/>
  <c r="L27" i="3"/>
  <c r="M25" i="3"/>
  <c r="J24" i="3"/>
  <c r="K22" i="3"/>
  <c r="L20" i="3"/>
  <c r="L18" i="3"/>
  <c r="M16" i="3"/>
  <c r="M14" i="3"/>
  <c r="L12" i="3"/>
  <c r="K9" i="3"/>
  <c r="J7" i="3"/>
  <c r="J33" i="6"/>
  <c r="M51" i="6"/>
  <c r="J11" i="5"/>
  <c r="K47" i="5"/>
  <c r="K6" i="6"/>
  <c r="K70" i="6"/>
  <c r="L66" i="6"/>
  <c r="J61" i="6"/>
  <c r="L56" i="6"/>
  <c r="J52" i="6"/>
  <c r="L46" i="6"/>
  <c r="J42" i="6"/>
  <c r="M33" i="6"/>
  <c r="J24" i="6"/>
  <c r="J15" i="6"/>
  <c r="M54" i="5"/>
  <c r="K43" i="5"/>
  <c r="K30" i="5"/>
  <c r="K21" i="5"/>
  <c r="J10" i="5"/>
  <c r="K93" i="3"/>
  <c r="M91" i="3"/>
  <c r="K90" i="3"/>
  <c r="M88" i="3"/>
  <c r="K87" i="3"/>
  <c r="M85" i="3"/>
  <c r="K84" i="3"/>
  <c r="M82" i="3"/>
  <c r="K81" i="3"/>
  <c r="M79" i="3"/>
  <c r="K78" i="3"/>
  <c r="M76" i="3"/>
  <c r="K75" i="3"/>
  <c r="M73" i="3"/>
  <c r="K72" i="3"/>
  <c r="M70" i="3"/>
  <c r="K69" i="3"/>
  <c r="M67" i="3"/>
  <c r="K66" i="3"/>
  <c r="M64" i="3"/>
  <c r="K63" i="3"/>
  <c r="M61" i="3"/>
  <c r="K60" i="3"/>
  <c r="M58" i="3"/>
  <c r="K57" i="3"/>
  <c r="M55" i="3"/>
  <c r="K54" i="3"/>
  <c r="M52" i="3"/>
  <c r="K51" i="3"/>
  <c r="M49" i="3"/>
  <c r="K48" i="3"/>
  <c r="M46" i="3"/>
  <c r="K45" i="3"/>
  <c r="M43" i="3"/>
  <c r="K42" i="3"/>
  <c r="M40" i="3"/>
  <c r="K39" i="3"/>
  <c r="M37" i="3"/>
  <c r="K36" i="3"/>
  <c r="M34" i="3"/>
  <c r="K33" i="3"/>
  <c r="M31" i="3"/>
  <c r="K30" i="3"/>
  <c r="M28" i="3"/>
  <c r="K27" i="3"/>
  <c r="L25" i="3"/>
  <c r="M23" i="3"/>
  <c r="J22" i="3"/>
  <c r="J20" i="3"/>
  <c r="K18" i="3"/>
  <c r="L16" i="3"/>
  <c r="L14" i="3"/>
  <c r="K12" i="3"/>
  <c r="J9" i="3"/>
  <c r="M6" i="3"/>
  <c r="M6" i="6"/>
  <c r="M69" i="6"/>
  <c r="K65" i="6"/>
  <c r="M59" i="6"/>
  <c r="K55" i="6"/>
  <c r="M49" i="6"/>
  <c r="K45" i="6"/>
  <c r="M39" i="6"/>
  <c r="L31" i="6"/>
  <c r="L22" i="6"/>
  <c r="L13" i="6"/>
  <c r="J53" i="5"/>
  <c r="M41" i="5"/>
  <c r="M28" i="5"/>
  <c r="M18" i="5"/>
  <c r="L8" i="5"/>
  <c r="J87" i="3"/>
  <c r="J81" i="3"/>
  <c r="J78" i="3"/>
  <c r="J72" i="3"/>
  <c r="L70" i="3"/>
  <c r="J69" i="3"/>
  <c r="L64" i="3"/>
  <c r="J63" i="3"/>
  <c r="L61" i="3"/>
  <c r="J60" i="3"/>
  <c r="L58" i="3"/>
  <c r="J57" i="3"/>
  <c r="L55" i="3"/>
  <c r="J54" i="3"/>
  <c r="L52" i="3"/>
  <c r="J51" i="3"/>
  <c r="L49" i="3"/>
  <c r="J48" i="3"/>
  <c r="L46" i="3"/>
  <c r="J45" i="3"/>
  <c r="L43" i="3"/>
  <c r="J42" i="3"/>
  <c r="L40" i="3"/>
  <c r="J39" i="3"/>
  <c r="L37" i="3"/>
  <c r="J36" i="3"/>
  <c r="L34" i="3"/>
  <c r="J33" i="3"/>
  <c r="L31" i="3"/>
  <c r="J30" i="3"/>
  <c r="L28" i="3"/>
  <c r="J27" i="3"/>
  <c r="K25" i="3"/>
  <c r="L23" i="3"/>
  <c r="L21" i="3"/>
  <c r="M19" i="3"/>
  <c r="J18" i="3"/>
  <c r="K16" i="3"/>
  <c r="J14" i="3"/>
  <c r="M11" i="3"/>
  <c r="L8" i="3"/>
  <c r="K6" i="3"/>
  <c r="L41" i="6"/>
  <c r="J13" i="5"/>
  <c r="J19" i="5"/>
  <c r="K55" i="5"/>
  <c r="M71" i="6"/>
  <c r="L69" i="6"/>
  <c r="J65" i="6"/>
  <c r="L59" i="6"/>
  <c r="J55" i="6"/>
  <c r="L49" i="6"/>
  <c r="J45" i="6"/>
  <c r="L39" i="6"/>
  <c r="J30" i="6"/>
  <c r="J21" i="6"/>
  <c r="M10" i="6"/>
  <c r="L51" i="5"/>
  <c r="L38" i="5"/>
  <c r="K27" i="5"/>
  <c r="K17" i="5"/>
  <c r="J90" i="3"/>
  <c r="J84" i="3"/>
  <c r="L79" i="3"/>
  <c r="L7" i="5"/>
  <c r="J9" i="5"/>
  <c r="L10" i="5"/>
  <c r="K13" i="5"/>
  <c r="M14" i="5"/>
  <c r="K16" i="5"/>
  <c r="M17" i="5"/>
  <c r="K20" i="5"/>
  <c r="M21" i="5"/>
  <c r="K23" i="5"/>
  <c r="M24" i="5"/>
  <c r="K26" i="5"/>
  <c r="M27" i="5"/>
  <c r="K29" i="5"/>
  <c r="M30" i="5"/>
  <c r="K32" i="5"/>
  <c r="M35" i="5"/>
  <c r="L37" i="5"/>
  <c r="M39" i="5"/>
  <c r="K42" i="5"/>
  <c r="M43" i="5"/>
  <c r="L47" i="5"/>
  <c r="J49" i="5"/>
  <c r="L50" i="5"/>
  <c r="J52" i="5"/>
  <c r="L53" i="5"/>
  <c r="K56" i="5"/>
  <c r="J6" i="5"/>
  <c r="K8" i="6"/>
  <c r="M9" i="6"/>
  <c r="K11" i="6"/>
  <c r="J14" i="6"/>
  <c r="L15" i="6"/>
  <c r="J17" i="6"/>
  <c r="L18" i="6"/>
  <c r="J20" i="6"/>
  <c r="L21" i="6"/>
  <c r="J23" i="6"/>
  <c r="L24" i="6"/>
  <c r="J26" i="6"/>
  <c r="L27" i="6"/>
  <c r="J29" i="6"/>
  <c r="L30" i="6"/>
  <c r="J32" i="6"/>
  <c r="K34" i="6"/>
  <c r="M35" i="6"/>
  <c r="K37" i="6"/>
  <c r="M38" i="6"/>
  <c r="K40" i="6"/>
  <c r="M42" i="6"/>
  <c r="K44" i="6"/>
  <c r="M45" i="6"/>
  <c r="K47" i="6"/>
  <c r="M48" i="6"/>
  <c r="K50" i="6"/>
  <c r="M52" i="6"/>
  <c r="K54" i="6"/>
  <c r="M55" i="6"/>
  <c r="K57" i="6"/>
  <c r="M58" i="6"/>
  <c r="K60" i="6"/>
  <c r="M61" i="6"/>
  <c r="K64" i="6"/>
  <c r="M65" i="6"/>
  <c r="K67" i="6"/>
  <c r="M68" i="6"/>
  <c r="M7" i="5"/>
  <c r="K9" i="5"/>
  <c r="M10" i="5"/>
  <c r="L13" i="5"/>
  <c r="J15" i="5"/>
  <c r="L16" i="5"/>
  <c r="J18" i="5"/>
  <c r="L20" i="5"/>
  <c r="J22" i="5"/>
  <c r="L23" i="5"/>
  <c r="J25" i="5"/>
  <c r="L26" i="5"/>
  <c r="J28" i="5"/>
  <c r="L29" i="5"/>
  <c r="J31" i="5"/>
  <c r="L32" i="5"/>
  <c r="J36" i="5"/>
  <c r="M37" i="5"/>
  <c r="J41" i="5"/>
  <c r="L42" i="5"/>
  <c r="J46" i="5"/>
  <c r="M47" i="5"/>
  <c r="K49" i="5"/>
  <c r="M50" i="5"/>
  <c r="K52" i="5"/>
  <c r="M53" i="5"/>
  <c r="L56" i="5"/>
  <c r="J7" i="6"/>
  <c r="L8" i="6"/>
  <c r="J10" i="6"/>
  <c r="L11" i="6"/>
  <c r="K14" i="6"/>
  <c r="M15" i="6"/>
  <c r="K17" i="6"/>
  <c r="M18" i="6"/>
  <c r="K20" i="6"/>
  <c r="M21" i="6"/>
  <c r="K23" i="6"/>
  <c r="M24" i="6"/>
  <c r="K26" i="6"/>
  <c r="M27" i="6"/>
  <c r="K29" i="6"/>
  <c r="M30" i="6"/>
  <c r="K32" i="6"/>
  <c r="L34" i="6"/>
  <c r="J36" i="6"/>
  <c r="L37" i="6"/>
  <c r="J39" i="6"/>
  <c r="L40" i="6"/>
  <c r="J43" i="6"/>
  <c r="L44" i="6"/>
  <c r="J46" i="6"/>
  <c r="L47" i="6"/>
  <c r="J49" i="6"/>
  <c r="L50" i="6"/>
  <c r="J53" i="6"/>
  <c r="L54" i="6"/>
  <c r="J56" i="6"/>
  <c r="L57" i="6"/>
  <c r="J59" i="6"/>
  <c r="L60" i="6"/>
  <c r="J63" i="6"/>
  <c r="L64" i="6"/>
  <c r="J66" i="6"/>
  <c r="L67" i="6"/>
  <c r="J69" i="6"/>
  <c r="J10" i="3"/>
  <c r="J8" i="5"/>
  <c r="L9" i="5"/>
  <c r="J12" i="5"/>
  <c r="M13" i="5"/>
  <c r="K15" i="5"/>
  <c r="M16" i="5"/>
  <c r="K18" i="5"/>
  <c r="M20" i="5"/>
  <c r="K22" i="5"/>
  <c r="M23" i="5"/>
  <c r="K25" i="5"/>
  <c r="M26" i="5"/>
  <c r="K28" i="5"/>
  <c r="M29" i="5"/>
  <c r="K31" i="5"/>
  <c r="M32" i="5"/>
  <c r="L36" i="5"/>
  <c r="J38" i="5"/>
  <c r="K41" i="5"/>
  <c r="M42" i="5"/>
  <c r="K46" i="5"/>
  <c r="J48" i="5"/>
  <c r="L49" i="5"/>
  <c r="J51" i="5"/>
  <c r="L52" i="5"/>
  <c r="J54" i="5"/>
  <c r="M56" i="5"/>
  <c r="K7" i="6"/>
  <c r="M8" i="6"/>
  <c r="K10" i="6"/>
  <c r="M11" i="6"/>
  <c r="L14" i="6"/>
  <c r="J16" i="6"/>
  <c r="L17" i="6"/>
  <c r="J19" i="6"/>
  <c r="L20" i="6"/>
  <c r="J22" i="6"/>
  <c r="L23" i="6"/>
  <c r="J25" i="6"/>
  <c r="L26" i="6"/>
  <c r="J28" i="6"/>
  <c r="L29" i="6"/>
  <c r="J31" i="6"/>
  <c r="L32" i="6"/>
  <c r="M34" i="6"/>
  <c r="K36" i="6"/>
  <c r="M37" i="6"/>
  <c r="K39" i="6"/>
  <c r="M40" i="6"/>
  <c r="K43" i="6"/>
  <c r="M44" i="6"/>
  <c r="K46" i="6"/>
  <c r="M47" i="6"/>
  <c r="K49" i="6"/>
  <c r="M50" i="6"/>
  <c r="K53" i="6"/>
  <c r="M54" i="6"/>
  <c r="K56" i="6"/>
  <c r="M57" i="6"/>
  <c r="K59" i="6"/>
  <c r="M60" i="6"/>
  <c r="K63" i="6"/>
  <c r="M64" i="6"/>
  <c r="K66" i="6"/>
  <c r="M67" i="6"/>
  <c r="K69" i="6"/>
  <c r="M70" i="6"/>
  <c r="L6" i="6"/>
  <c r="L6" i="3"/>
  <c r="J8" i="3"/>
  <c r="L9" i="3"/>
  <c r="J12" i="3"/>
  <c r="L13" i="3"/>
  <c r="J15" i="3"/>
  <c r="K8" i="5"/>
  <c r="M9" i="5"/>
  <c r="K12" i="5"/>
  <c r="J14" i="5"/>
  <c r="L15" i="5"/>
  <c r="J17" i="5"/>
  <c r="L18" i="5"/>
  <c r="J21" i="5"/>
  <c r="L22" i="5"/>
  <c r="J24" i="5"/>
  <c r="L25" i="5"/>
  <c r="J27" i="5"/>
  <c r="L28" i="5"/>
  <c r="J30" i="5"/>
  <c r="L31" i="5"/>
  <c r="J35" i="5"/>
  <c r="M36" i="5"/>
  <c r="K38" i="5"/>
  <c r="L41" i="5"/>
  <c r="J43" i="5"/>
  <c r="L46" i="5"/>
  <c r="K48" i="5"/>
  <c r="M49" i="5"/>
  <c r="K51" i="5"/>
  <c r="M52" i="5"/>
  <c r="L54" i="5"/>
  <c r="M6" i="5"/>
  <c r="L7" i="6"/>
  <c r="J9" i="6"/>
  <c r="L10" i="6"/>
  <c r="K13" i="6"/>
  <c r="M14" i="6"/>
  <c r="K16" i="6"/>
  <c r="M17" i="6"/>
  <c r="K19" i="6"/>
  <c r="M20" i="6"/>
  <c r="K22" i="6"/>
  <c r="M23" i="6"/>
  <c r="K25" i="6"/>
  <c r="M26" i="6"/>
  <c r="K28" i="6"/>
  <c r="M29" i="6"/>
  <c r="K31" i="6"/>
  <c r="M32" i="6"/>
  <c r="J35" i="6"/>
  <c r="L36" i="6"/>
  <c r="J38" i="6"/>
  <c r="K7" i="5"/>
  <c r="M8" i="5"/>
  <c r="K10" i="5"/>
  <c r="M12" i="5"/>
  <c r="L14" i="5"/>
  <c r="J16" i="5"/>
  <c r="L17" i="5"/>
  <c r="J20" i="5"/>
  <c r="L21" i="5"/>
  <c r="J23" i="5"/>
  <c r="L24" i="5"/>
  <c r="J26" i="5"/>
  <c r="L27" i="5"/>
  <c r="J29" i="5"/>
  <c r="L30" i="5"/>
  <c r="J32" i="5"/>
  <c r="L35" i="5"/>
  <c r="K37" i="5"/>
  <c r="M38" i="5"/>
  <c r="J42" i="5"/>
  <c r="L43" i="5"/>
  <c r="J47" i="5"/>
  <c r="M48" i="5"/>
  <c r="K50" i="5"/>
  <c r="M51" i="5"/>
  <c r="K53" i="5"/>
  <c r="J56" i="5"/>
  <c r="K6" i="5"/>
  <c r="J8" i="6"/>
  <c r="L9" i="6"/>
  <c r="J11" i="6"/>
  <c r="M13" i="6"/>
  <c r="K15" i="6"/>
  <c r="M16" i="6"/>
  <c r="K18" i="6"/>
  <c r="M19" i="6"/>
  <c r="K21" i="6"/>
  <c r="M22" i="6"/>
  <c r="K24" i="6"/>
  <c r="M25" i="6"/>
  <c r="K27" i="6"/>
  <c r="M28" i="6"/>
  <c r="K30" i="6"/>
  <c r="M31" i="6"/>
  <c r="J34" i="6"/>
  <c r="L35" i="6"/>
  <c r="J37" i="6"/>
  <c r="L38" i="6"/>
  <c r="J40" i="6"/>
  <c r="L42" i="6"/>
  <c r="J44" i="6"/>
  <c r="L45" i="6"/>
  <c r="J47" i="6"/>
  <c r="L48" i="6"/>
  <c r="J50" i="6"/>
  <c r="L52" i="6"/>
  <c r="J54" i="6"/>
  <c r="L55" i="6"/>
  <c r="J57" i="6"/>
  <c r="L58" i="6"/>
  <c r="J60" i="6"/>
  <c r="L61" i="6"/>
  <c r="J64" i="6"/>
  <c r="L65" i="6"/>
  <c r="J67" i="6"/>
  <c r="L68" i="6"/>
  <c r="J70" i="6"/>
  <c r="L71" i="6"/>
  <c r="K7" i="3"/>
  <c r="M8" i="3"/>
  <c r="K11" i="3"/>
  <c r="M12" i="3"/>
  <c r="K14" i="3"/>
  <c r="M15" i="3"/>
  <c r="K17" i="3"/>
  <c r="M18" i="3"/>
  <c r="K20" i="3"/>
  <c r="M21" i="3"/>
  <c r="K23" i="3"/>
  <c r="M24" i="3"/>
  <c r="K26" i="3"/>
  <c r="M92" i="3"/>
  <c r="K91" i="3"/>
  <c r="M89" i="3"/>
  <c r="K88" i="3"/>
  <c r="M86" i="3"/>
  <c r="K85" i="3"/>
  <c r="M83" i="3"/>
  <c r="K82" i="3"/>
  <c r="M80" i="3"/>
  <c r="K79" i="3"/>
  <c r="M77" i="3"/>
  <c r="K76" i="3"/>
  <c r="M74" i="3"/>
  <c r="K73" i="3"/>
  <c r="M71" i="3"/>
  <c r="K70" i="3"/>
  <c r="M68" i="3"/>
  <c r="K67" i="3"/>
  <c r="M65" i="3"/>
  <c r="K64" i="3"/>
  <c r="M62" i="3"/>
  <c r="K61" i="3"/>
  <c r="M59" i="3"/>
  <c r="K58" i="3"/>
  <c r="M56" i="3"/>
  <c r="K55" i="3"/>
  <c r="M53" i="3"/>
  <c r="K52" i="3"/>
  <c r="M50" i="3"/>
  <c r="K49" i="3"/>
  <c r="M47" i="3"/>
  <c r="K46" i="3"/>
  <c r="M44" i="3"/>
  <c r="K43" i="3"/>
  <c r="M41" i="3"/>
  <c r="K40" i="3"/>
  <c r="M38" i="3"/>
  <c r="K37" i="3"/>
  <c r="M35" i="3"/>
  <c r="K34" i="3"/>
  <c r="M32" i="3"/>
  <c r="K31" i="3"/>
  <c r="M29" i="3"/>
  <c r="K28" i="3"/>
  <c r="M26" i="3"/>
  <c r="J25" i="3"/>
  <c r="J23" i="3"/>
  <c r="K21" i="3"/>
  <c r="L19" i="3"/>
  <c r="M17" i="3"/>
  <c r="J16" i="3"/>
  <c r="M13" i="3"/>
  <c r="L11" i="3"/>
  <c r="K8" i="3"/>
  <c r="K12" i="6"/>
  <c r="M44" i="5"/>
  <c r="K71" i="6"/>
  <c r="K68" i="6"/>
  <c r="M63" i="6"/>
  <c r="K58" i="6"/>
  <c r="M53" i="6"/>
  <c r="K48" i="6"/>
  <c r="M43" i="6"/>
  <c r="K38" i="6"/>
  <c r="L28" i="6"/>
  <c r="L19" i="6"/>
  <c r="K9" i="6"/>
  <c r="J50" i="5"/>
  <c r="J37" i="5"/>
  <c r="M25" i="5"/>
  <c r="M15" i="5"/>
  <c r="J13" i="6"/>
  <c r="L33" i="5"/>
  <c r="J39" i="5"/>
  <c r="M45" i="5"/>
  <c r="K36" i="5"/>
  <c r="K54" i="5"/>
  <c r="K10" i="3"/>
  <c r="L55" i="5"/>
  <c r="J55" i="5"/>
  <c r="M55" i="5"/>
  <c r="L45" i="5"/>
  <c r="K45" i="5"/>
  <c r="J45" i="5"/>
  <c r="L44" i="5"/>
  <c r="K44" i="5"/>
  <c r="J44" i="5"/>
  <c r="M40" i="5"/>
  <c r="K40" i="5"/>
  <c r="L40" i="5"/>
  <c r="L39" i="5"/>
  <c r="K39" i="5"/>
  <c r="L34" i="5"/>
  <c r="K34" i="5"/>
  <c r="J34" i="5"/>
  <c r="K33" i="5"/>
  <c r="J33" i="5"/>
  <c r="M33" i="5"/>
  <c r="M19" i="5"/>
  <c r="L19" i="5"/>
  <c r="K19" i="5"/>
  <c r="M11" i="5"/>
  <c r="K11" i="5"/>
  <c r="L11" i="5"/>
  <c r="J62" i="6"/>
  <c r="M62" i="6"/>
  <c r="L62" i="6"/>
  <c r="L51" i="6"/>
  <c r="K51" i="6"/>
  <c r="J51" i="6"/>
  <c r="J41" i="6"/>
  <c r="K41" i="6"/>
  <c r="M41" i="6"/>
  <c r="L33" i="6"/>
  <c r="K33" i="6"/>
  <c r="J12" i="6"/>
  <c r="L12" i="6"/>
  <c r="M12" i="6"/>
  <c r="M10" i="3"/>
  <c r="L10" i="3"/>
  <c r="AG65" i="8" l="1"/>
  <c r="AF59" i="8"/>
  <c r="AG58" i="8"/>
  <c r="AF58" i="8"/>
  <c r="AE58" i="8"/>
  <c r="AD58" i="8"/>
  <c r="AC58" i="8"/>
  <c r="AB58" i="8"/>
  <c r="AA58" i="8"/>
  <c r="Z58" i="8"/>
  <c r="Y58" i="8"/>
  <c r="X58" i="8"/>
  <c r="W58" i="8"/>
  <c r="V58" i="8"/>
  <c r="U58" i="8"/>
  <c r="T58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E58" i="8"/>
  <c r="AF57" i="8"/>
  <c r="AF56" i="8"/>
  <c r="AG55" i="8"/>
  <c r="AF55" i="8"/>
  <c r="AE55" i="8"/>
  <c r="AD55" i="8"/>
  <c r="AC55" i="8"/>
  <c r="AB55" i="8"/>
  <c r="AA55" i="8"/>
  <c r="Z55" i="8"/>
  <c r="Y55" i="8"/>
  <c r="X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E55" i="8"/>
  <c r="AF54" i="8"/>
  <c r="AF53" i="8"/>
  <c r="AF52" i="8"/>
  <c r="AF51" i="8"/>
  <c r="AF50" i="8"/>
  <c r="AF49" i="8"/>
  <c r="AF48" i="8"/>
  <c r="AF47" i="8"/>
  <c r="AF46" i="8"/>
  <c r="AF45" i="8"/>
  <c r="AF44" i="8"/>
  <c r="AF43" i="8"/>
  <c r="AF42" i="8"/>
  <c r="AF41" i="8"/>
  <c r="AF40" i="8"/>
  <c r="AF39" i="8"/>
  <c r="AF38" i="8"/>
  <c r="AF37" i="8"/>
  <c r="AF36" i="8"/>
  <c r="AF35" i="8"/>
  <c r="AF34" i="8"/>
  <c r="AF33" i="8"/>
  <c r="AF32" i="8"/>
  <c r="AF31" i="8"/>
  <c r="AF30" i="8"/>
  <c r="AF29" i="8"/>
  <c r="AF28" i="8"/>
  <c r="AF27" i="8"/>
  <c r="AF26" i="8"/>
  <c r="AF25" i="8"/>
  <c r="AF24" i="8"/>
  <c r="AF23" i="8"/>
  <c r="AF22" i="8"/>
  <c r="AF21" i="8"/>
  <c r="AF20" i="8"/>
  <c r="AF19" i="8"/>
  <c r="AF18" i="8"/>
  <c r="AF17" i="8"/>
  <c r="AF16" i="8"/>
  <c r="AF15" i="8"/>
  <c r="AF14" i="8"/>
  <c r="AF13" i="8"/>
  <c r="AF12" i="8"/>
  <c r="AF11" i="8"/>
  <c r="AF10" i="8"/>
  <c r="AF9" i="8"/>
  <c r="AF8" i="8"/>
  <c r="Q114" i="13"/>
  <c r="Q115" i="13" s="1"/>
  <c r="Q105" i="13"/>
  <c r="Q104" i="13"/>
  <c r="Q103" i="13"/>
  <c r="Q102" i="13"/>
  <c r="Q101" i="13"/>
  <c r="Q100" i="13"/>
  <c r="Q99" i="13"/>
  <c r="Q98" i="13"/>
  <c r="Q97" i="13"/>
  <c r="Q96" i="13"/>
  <c r="Q95" i="13"/>
  <c r="Q94" i="13"/>
  <c r="Q93" i="13"/>
  <c r="Q92" i="13"/>
  <c r="Q91" i="13"/>
  <c r="Q90" i="13"/>
  <c r="Q89" i="13"/>
  <c r="Q88" i="13"/>
  <c r="Q87" i="13"/>
  <c r="Q86" i="13"/>
  <c r="Q85" i="13"/>
  <c r="Q84" i="13"/>
  <c r="Q83" i="13"/>
  <c r="Q82" i="13"/>
  <c r="Q81" i="13"/>
  <c r="Q80" i="13"/>
  <c r="Q79" i="13"/>
  <c r="Q78" i="13"/>
  <c r="Q77" i="13"/>
  <c r="Q76" i="13"/>
  <c r="Q75" i="13"/>
  <c r="Q74" i="13"/>
  <c r="Q73" i="13"/>
  <c r="Q72" i="13"/>
  <c r="Q71" i="13"/>
  <c r="Q70" i="13"/>
  <c r="Q69" i="13"/>
  <c r="Q68" i="13"/>
  <c r="Q67" i="13"/>
  <c r="Q66" i="13"/>
  <c r="Q65" i="13"/>
  <c r="Q64" i="13"/>
  <c r="Q63" i="13"/>
  <c r="Q62" i="13"/>
  <c r="Q61" i="13"/>
  <c r="Q60" i="13"/>
  <c r="Q59" i="13"/>
  <c r="Q57" i="13"/>
  <c r="Q56" i="13"/>
  <c r="Q55" i="13"/>
  <c r="Q54" i="13"/>
  <c r="Q53" i="13"/>
  <c r="Q52" i="13"/>
  <c r="Q51" i="13"/>
  <c r="Q50" i="13"/>
  <c r="Q49" i="13"/>
  <c r="Q48" i="13"/>
  <c r="Q47" i="13"/>
  <c r="Q46" i="13"/>
  <c r="Q45" i="13"/>
  <c r="Q44" i="13"/>
  <c r="Q43" i="13"/>
  <c r="Q42" i="13"/>
  <c r="Q41" i="13"/>
  <c r="Q40" i="13"/>
  <c r="Q39" i="13"/>
  <c r="Q38" i="13"/>
  <c r="Q37" i="13"/>
  <c r="Q36" i="13"/>
  <c r="Q35" i="13"/>
  <c r="Q34" i="13"/>
  <c r="Q33" i="13"/>
  <c r="Q32" i="13"/>
  <c r="Q31" i="13"/>
  <c r="Q30" i="13"/>
  <c r="Q29" i="13"/>
  <c r="Q28" i="13"/>
  <c r="Q27" i="13"/>
  <c r="Q26" i="13"/>
  <c r="Q25" i="13"/>
  <c r="Q24" i="13"/>
  <c r="Q23" i="13"/>
  <c r="Q22" i="13"/>
  <c r="Q21" i="13"/>
  <c r="Q20" i="13"/>
  <c r="Q19" i="13"/>
  <c r="Q18" i="13"/>
  <c r="Q17" i="13"/>
  <c r="Q16" i="13"/>
  <c r="Q15" i="13"/>
  <c r="Q14" i="13"/>
  <c r="Q13" i="13"/>
  <c r="Q12" i="13"/>
  <c r="Q11" i="13"/>
  <c r="Q10" i="13"/>
  <c r="Q9" i="13"/>
  <c r="Q8" i="13"/>
  <c r="Q7" i="13"/>
  <c r="Q6" i="13"/>
  <c r="H57" i="5"/>
  <c r="R2" i="5"/>
  <c r="S56" i="5" s="1"/>
  <c r="H72" i="6"/>
  <c r="R2" i="6"/>
  <c r="S71" i="6" s="1"/>
  <c r="H94" i="3"/>
  <c r="S92" i="3"/>
  <c r="S86" i="3"/>
  <c r="R85" i="3"/>
  <c r="S80" i="3"/>
  <c r="R79" i="3"/>
  <c r="S74" i="3"/>
  <c r="R73" i="3"/>
  <c r="S68" i="3"/>
  <c r="R67" i="3"/>
  <c r="S62" i="3"/>
  <c r="R61" i="3"/>
  <c r="S56" i="3"/>
  <c r="R55" i="3"/>
  <c r="S50" i="3"/>
  <c r="R49" i="3"/>
  <c r="S44" i="3"/>
  <c r="R43" i="3"/>
  <c r="S38" i="3"/>
  <c r="R37" i="3"/>
  <c r="S32" i="3"/>
  <c r="R31" i="3"/>
  <c r="S26" i="3"/>
  <c r="R25" i="3"/>
  <c r="S20" i="3"/>
  <c r="R19" i="3"/>
  <c r="S14" i="3"/>
  <c r="R13" i="3"/>
  <c r="S8" i="3"/>
  <c r="R7" i="3"/>
  <c r="R2" i="3"/>
  <c r="R93" i="3" s="1"/>
  <c r="S6" i="6" l="1"/>
  <c r="S10" i="6"/>
  <c r="R15" i="3"/>
  <c r="R27" i="3"/>
  <c r="R39" i="3"/>
  <c r="R51" i="3"/>
  <c r="R63" i="3"/>
  <c r="R75" i="3"/>
  <c r="R87" i="3"/>
  <c r="R9" i="3"/>
  <c r="R21" i="3"/>
  <c r="R33" i="3"/>
  <c r="R45" i="3"/>
  <c r="R57" i="3"/>
  <c r="R69" i="3"/>
  <c r="R81" i="3"/>
  <c r="S16" i="3"/>
  <c r="S28" i="3"/>
  <c r="S40" i="3"/>
  <c r="S52" i="3"/>
  <c r="S58" i="3"/>
  <c r="S70" i="3"/>
  <c r="S76" i="3"/>
  <c r="S82" i="3"/>
  <c r="R6" i="3"/>
  <c r="R17" i="3"/>
  <c r="S6" i="3"/>
  <c r="S12" i="3"/>
  <c r="S18" i="3"/>
  <c r="S24" i="3"/>
  <c r="S30" i="3"/>
  <c r="S36" i="3"/>
  <c r="S42" i="3"/>
  <c r="S48" i="3"/>
  <c r="S54" i="3"/>
  <c r="S60" i="3"/>
  <c r="S66" i="3"/>
  <c r="S72" i="3"/>
  <c r="S78" i="3"/>
  <c r="S84" i="3"/>
  <c r="S90" i="3"/>
  <c r="S10" i="3"/>
  <c r="S22" i="3"/>
  <c r="S34" i="3"/>
  <c r="S46" i="3"/>
  <c r="S64" i="3"/>
  <c r="S88" i="3"/>
  <c r="R11" i="3"/>
  <c r="R23" i="3"/>
  <c r="R29" i="3"/>
  <c r="R35" i="3"/>
  <c r="R41" i="3"/>
  <c r="R47" i="3"/>
  <c r="R53" i="3"/>
  <c r="R59" i="3"/>
  <c r="R65" i="3"/>
  <c r="R71" i="3"/>
  <c r="R77" i="3"/>
  <c r="R83" i="3"/>
  <c r="R89" i="3"/>
  <c r="S47" i="5"/>
  <c r="R11" i="5"/>
  <c r="R17" i="5"/>
  <c r="R23" i="5"/>
  <c r="R29" i="5"/>
  <c r="R35" i="5"/>
  <c r="R41" i="5"/>
  <c r="R47" i="5"/>
  <c r="R53" i="5"/>
  <c r="S23" i="5"/>
  <c r="S53" i="5"/>
  <c r="R7" i="5"/>
  <c r="R13" i="5"/>
  <c r="R19" i="5"/>
  <c r="R25" i="5"/>
  <c r="R31" i="5"/>
  <c r="R37" i="5"/>
  <c r="R43" i="5"/>
  <c r="R49" i="5"/>
  <c r="R55" i="5"/>
  <c r="S17" i="5"/>
  <c r="S29" i="5"/>
  <c r="S7" i="5"/>
  <c r="S13" i="5"/>
  <c r="S19" i="5"/>
  <c r="S25" i="5"/>
  <c r="S31" i="5"/>
  <c r="S37" i="5"/>
  <c r="S43" i="5"/>
  <c r="S49" i="5"/>
  <c r="S55" i="5"/>
  <c r="S35" i="5"/>
  <c r="R9" i="5"/>
  <c r="R15" i="5"/>
  <c r="R21" i="5"/>
  <c r="R27" i="5"/>
  <c r="R33" i="5"/>
  <c r="R39" i="5"/>
  <c r="R45" i="5"/>
  <c r="R51" i="5"/>
  <c r="S11" i="5"/>
  <c r="S41" i="5"/>
  <c r="S9" i="5"/>
  <c r="S15" i="5"/>
  <c r="S21" i="5"/>
  <c r="S27" i="5"/>
  <c r="S33" i="5"/>
  <c r="S39" i="5"/>
  <c r="S45" i="5"/>
  <c r="S51" i="5"/>
  <c r="R6" i="5"/>
  <c r="R8" i="5"/>
  <c r="R10" i="5"/>
  <c r="R12" i="5"/>
  <c r="R14" i="5"/>
  <c r="R16" i="5"/>
  <c r="R18" i="5"/>
  <c r="R20" i="5"/>
  <c r="R22" i="5"/>
  <c r="R24" i="5"/>
  <c r="R26" i="5"/>
  <c r="R28" i="5"/>
  <c r="R30" i="5"/>
  <c r="R32" i="5"/>
  <c r="R34" i="5"/>
  <c r="R36" i="5"/>
  <c r="R38" i="5"/>
  <c r="R40" i="5"/>
  <c r="R42" i="5"/>
  <c r="R44" i="5"/>
  <c r="R46" i="5"/>
  <c r="R48" i="5"/>
  <c r="R50" i="5"/>
  <c r="R52" i="5"/>
  <c r="R54" i="5"/>
  <c r="R56" i="5"/>
  <c r="T56" i="5" s="1"/>
  <c r="S6" i="5"/>
  <c r="S8" i="5"/>
  <c r="S10" i="5"/>
  <c r="S12" i="5"/>
  <c r="S14" i="5"/>
  <c r="S16" i="5"/>
  <c r="S18" i="5"/>
  <c r="S20" i="5"/>
  <c r="S22" i="5"/>
  <c r="S24" i="5"/>
  <c r="S26" i="5"/>
  <c r="S28" i="5"/>
  <c r="S30" i="5"/>
  <c r="S32" i="5"/>
  <c r="S34" i="5"/>
  <c r="S36" i="5"/>
  <c r="S38" i="5"/>
  <c r="S40" i="5"/>
  <c r="S42" i="5"/>
  <c r="S44" i="5"/>
  <c r="S46" i="5"/>
  <c r="S48" i="5"/>
  <c r="S50" i="5"/>
  <c r="S52" i="5"/>
  <c r="S54" i="5"/>
  <c r="R6" i="6"/>
  <c r="R8" i="6"/>
  <c r="R10" i="6"/>
  <c r="R12" i="6"/>
  <c r="R14" i="6"/>
  <c r="R16" i="6"/>
  <c r="R18" i="6"/>
  <c r="R20" i="6"/>
  <c r="R22" i="6"/>
  <c r="R24" i="6"/>
  <c r="R26" i="6"/>
  <c r="R28" i="6"/>
  <c r="R30" i="6"/>
  <c r="R32" i="6"/>
  <c r="R34" i="6"/>
  <c r="R36" i="6"/>
  <c r="R38" i="6"/>
  <c r="R40" i="6"/>
  <c r="R42" i="6"/>
  <c r="R44" i="6"/>
  <c r="R46" i="6"/>
  <c r="R48" i="6"/>
  <c r="R50" i="6"/>
  <c r="R52" i="6"/>
  <c r="R54" i="6"/>
  <c r="R56" i="6"/>
  <c r="R58" i="6"/>
  <c r="R60" i="6"/>
  <c r="R62" i="6"/>
  <c r="R64" i="6"/>
  <c r="R66" i="6"/>
  <c r="R68" i="6"/>
  <c r="R70" i="6"/>
  <c r="S8" i="6"/>
  <c r="S12" i="6"/>
  <c r="S14" i="6"/>
  <c r="S16" i="6"/>
  <c r="S18" i="6"/>
  <c r="S20" i="6"/>
  <c r="S22" i="6"/>
  <c r="S24" i="6"/>
  <c r="S26" i="6"/>
  <c r="S28" i="6"/>
  <c r="S30" i="6"/>
  <c r="S32" i="6"/>
  <c r="S34" i="6"/>
  <c r="S36" i="6"/>
  <c r="S38" i="6"/>
  <c r="S40" i="6"/>
  <c r="S42" i="6"/>
  <c r="S44" i="6"/>
  <c r="S46" i="6"/>
  <c r="S48" i="6"/>
  <c r="S50" i="6"/>
  <c r="S52" i="6"/>
  <c r="S54" i="6"/>
  <c r="S56" i="6"/>
  <c r="S58" i="6"/>
  <c r="S60" i="6"/>
  <c r="S62" i="6"/>
  <c r="S64" i="6"/>
  <c r="S66" i="6"/>
  <c r="S68" i="6"/>
  <c r="S70" i="6"/>
  <c r="R7" i="6"/>
  <c r="R9" i="6"/>
  <c r="R11" i="6"/>
  <c r="R13" i="6"/>
  <c r="R15" i="6"/>
  <c r="R17" i="6"/>
  <c r="R19" i="6"/>
  <c r="R21" i="6"/>
  <c r="R23" i="6"/>
  <c r="R25" i="6"/>
  <c r="R27" i="6"/>
  <c r="R29" i="6"/>
  <c r="R31" i="6"/>
  <c r="R33" i="6"/>
  <c r="R35" i="6"/>
  <c r="R37" i="6"/>
  <c r="R39" i="6"/>
  <c r="R41" i="6"/>
  <c r="R43" i="6"/>
  <c r="R45" i="6"/>
  <c r="R47" i="6"/>
  <c r="R49" i="6"/>
  <c r="R51" i="6"/>
  <c r="R53" i="6"/>
  <c r="R55" i="6"/>
  <c r="R57" i="6"/>
  <c r="R59" i="6"/>
  <c r="R61" i="6"/>
  <c r="R63" i="6"/>
  <c r="R65" i="6"/>
  <c r="R67" i="6"/>
  <c r="R69" i="6"/>
  <c r="R71" i="6"/>
  <c r="T71" i="6" s="1"/>
  <c r="S7" i="6"/>
  <c r="S9" i="6"/>
  <c r="S11" i="6"/>
  <c r="S13" i="6"/>
  <c r="S15" i="6"/>
  <c r="S17" i="6"/>
  <c r="S19" i="6"/>
  <c r="S21" i="6"/>
  <c r="S23" i="6"/>
  <c r="S25" i="6"/>
  <c r="S27" i="6"/>
  <c r="S29" i="6"/>
  <c r="S31" i="6"/>
  <c r="S33" i="6"/>
  <c r="S35" i="6"/>
  <c r="S37" i="6"/>
  <c r="S39" i="6"/>
  <c r="S41" i="6"/>
  <c r="S43" i="6"/>
  <c r="S45" i="6"/>
  <c r="S47" i="6"/>
  <c r="S49" i="6"/>
  <c r="S51" i="6"/>
  <c r="S53" i="6"/>
  <c r="S55" i="6"/>
  <c r="S57" i="6"/>
  <c r="S59" i="6"/>
  <c r="S61" i="6"/>
  <c r="S63" i="6"/>
  <c r="S65" i="6"/>
  <c r="S67" i="6"/>
  <c r="S69" i="6"/>
  <c r="R91" i="3"/>
  <c r="S7" i="3"/>
  <c r="S9" i="3"/>
  <c r="T9" i="3" s="1"/>
  <c r="S11" i="3"/>
  <c r="T11" i="3" s="1"/>
  <c r="S13" i="3"/>
  <c r="T13" i="3" s="1"/>
  <c r="S15" i="3"/>
  <c r="S17" i="3"/>
  <c r="T17" i="3" s="1"/>
  <c r="S19" i="3"/>
  <c r="T19" i="3" s="1"/>
  <c r="S21" i="3"/>
  <c r="T21" i="3" s="1"/>
  <c r="S23" i="3"/>
  <c r="S25" i="3"/>
  <c r="T25" i="3" s="1"/>
  <c r="S27" i="3"/>
  <c r="T27" i="3" s="1"/>
  <c r="S29" i="3"/>
  <c r="T29" i="3" s="1"/>
  <c r="S31" i="3"/>
  <c r="T31" i="3" s="1"/>
  <c r="S33" i="3"/>
  <c r="S35" i="3"/>
  <c r="T35" i="3" s="1"/>
  <c r="S37" i="3"/>
  <c r="T37" i="3" s="1"/>
  <c r="S39" i="3"/>
  <c r="S41" i="3"/>
  <c r="T41" i="3" s="1"/>
  <c r="S43" i="3"/>
  <c r="T43" i="3" s="1"/>
  <c r="S45" i="3"/>
  <c r="S47" i="3"/>
  <c r="T47" i="3" s="1"/>
  <c r="S49" i="3"/>
  <c r="T49" i="3" s="1"/>
  <c r="S51" i="3"/>
  <c r="S53" i="3"/>
  <c r="S55" i="3"/>
  <c r="T55" i="3" s="1"/>
  <c r="S57" i="3"/>
  <c r="T57" i="3" s="1"/>
  <c r="S59" i="3"/>
  <c r="S61" i="3"/>
  <c r="T61" i="3" s="1"/>
  <c r="S63" i="3"/>
  <c r="S65" i="3"/>
  <c r="T65" i="3" s="1"/>
  <c r="S67" i="3"/>
  <c r="T67" i="3" s="1"/>
  <c r="S69" i="3"/>
  <c r="T69" i="3" s="1"/>
  <c r="S71" i="3"/>
  <c r="T71" i="3" s="1"/>
  <c r="S73" i="3"/>
  <c r="T73" i="3" s="1"/>
  <c r="S75" i="3"/>
  <c r="T75" i="3" s="1"/>
  <c r="S77" i="3"/>
  <c r="T77" i="3" s="1"/>
  <c r="S79" i="3"/>
  <c r="T79" i="3" s="1"/>
  <c r="S81" i="3"/>
  <c r="T81" i="3" s="1"/>
  <c r="S83" i="3"/>
  <c r="T83" i="3" s="1"/>
  <c r="S85" i="3"/>
  <c r="T85" i="3" s="1"/>
  <c r="S87" i="3"/>
  <c r="S89" i="3"/>
  <c r="S91" i="3"/>
  <c r="S93" i="3"/>
  <c r="T93" i="3" s="1"/>
  <c r="R8" i="3"/>
  <c r="T8" i="3" s="1"/>
  <c r="R10" i="3"/>
  <c r="R12" i="3"/>
  <c r="R14" i="3"/>
  <c r="T14" i="3" s="1"/>
  <c r="R16" i="3"/>
  <c r="R18" i="3"/>
  <c r="T18" i="3" s="1"/>
  <c r="R20" i="3"/>
  <c r="T20" i="3" s="1"/>
  <c r="R22" i="3"/>
  <c r="T22" i="3" s="1"/>
  <c r="R24" i="3"/>
  <c r="R26" i="3"/>
  <c r="T26" i="3" s="1"/>
  <c r="R28" i="3"/>
  <c r="R30" i="3"/>
  <c r="R32" i="3"/>
  <c r="T32" i="3" s="1"/>
  <c r="R34" i="3"/>
  <c r="R36" i="3"/>
  <c r="T36" i="3" s="1"/>
  <c r="R38" i="3"/>
  <c r="T38" i="3" s="1"/>
  <c r="R40" i="3"/>
  <c r="R42" i="3"/>
  <c r="R44" i="3"/>
  <c r="T44" i="3" s="1"/>
  <c r="R46" i="3"/>
  <c r="R48" i="3"/>
  <c r="R50" i="3"/>
  <c r="T50" i="3" s="1"/>
  <c r="R52" i="3"/>
  <c r="R54" i="3"/>
  <c r="T54" i="3" s="1"/>
  <c r="R56" i="3"/>
  <c r="T56" i="3" s="1"/>
  <c r="R58" i="3"/>
  <c r="R60" i="3"/>
  <c r="R62" i="3"/>
  <c r="T62" i="3" s="1"/>
  <c r="R64" i="3"/>
  <c r="T64" i="3" s="1"/>
  <c r="R66" i="3"/>
  <c r="R68" i="3"/>
  <c r="T68" i="3" s="1"/>
  <c r="R70" i="3"/>
  <c r="R72" i="3"/>
  <c r="T72" i="3" s="1"/>
  <c r="R74" i="3"/>
  <c r="T74" i="3" s="1"/>
  <c r="R76" i="3"/>
  <c r="R78" i="3"/>
  <c r="R80" i="3"/>
  <c r="T80" i="3" s="1"/>
  <c r="R82" i="3"/>
  <c r="R84" i="3"/>
  <c r="R86" i="3"/>
  <c r="T86" i="3" s="1"/>
  <c r="R88" i="3"/>
  <c r="R90" i="3"/>
  <c r="T90" i="3" s="1"/>
  <c r="R92" i="3"/>
  <c r="T92" i="3" s="1"/>
  <c r="Q106" i="13"/>
  <c r="T84" i="3" l="1"/>
  <c r="T48" i="3"/>
  <c r="T70" i="3"/>
  <c r="T12" i="3"/>
  <c r="T59" i="3"/>
  <c r="T66" i="3"/>
  <c r="T45" i="3"/>
  <c r="T89" i="3"/>
  <c r="T53" i="3"/>
  <c r="T6" i="3"/>
  <c r="T87" i="3"/>
  <c r="T63" i="3"/>
  <c r="T51" i="3"/>
  <c r="T39" i="3"/>
  <c r="T15" i="3"/>
  <c r="T23" i="3"/>
  <c r="T30" i="3"/>
  <c r="T33" i="3"/>
  <c r="T40" i="3"/>
  <c r="T78" i="3"/>
  <c r="T42" i="3"/>
  <c r="T88" i="3"/>
  <c r="T76" i="3"/>
  <c r="T52" i="3"/>
  <c r="T28" i="3"/>
  <c r="T16" i="3"/>
  <c r="T60" i="3"/>
  <c r="T24" i="3"/>
  <c r="T82" i="3"/>
  <c r="T58" i="3"/>
  <c r="T46" i="3"/>
  <c r="T34" i="3"/>
  <c r="T10" i="3"/>
  <c r="T37" i="5"/>
  <c r="T21" i="5"/>
  <c r="T64" i="6"/>
  <c r="T52" i="6"/>
  <c r="T40" i="6"/>
  <c r="T28" i="6"/>
  <c r="T16" i="6"/>
  <c r="T29" i="5"/>
  <c r="T31" i="5"/>
  <c r="S94" i="3"/>
  <c r="T65" i="6"/>
  <c r="T53" i="6"/>
  <c r="T41" i="6"/>
  <c r="T29" i="6"/>
  <c r="T17" i="6"/>
  <c r="T55" i="5"/>
  <c r="T19" i="5"/>
  <c r="T47" i="5"/>
  <c r="S72" i="6"/>
  <c r="T48" i="5"/>
  <c r="T36" i="5"/>
  <c r="T24" i="5"/>
  <c r="T12" i="5"/>
  <c r="T35" i="5"/>
  <c r="T51" i="5"/>
  <c r="T15" i="5"/>
  <c r="T23" i="5"/>
  <c r="T45" i="5"/>
  <c r="T9" i="5"/>
  <c r="T25" i="5"/>
  <c r="T27" i="5"/>
  <c r="T43" i="5"/>
  <c r="T7" i="5"/>
  <c r="T53" i="5"/>
  <c r="T17" i="5"/>
  <c r="T52" i="5"/>
  <c r="T40" i="5"/>
  <c r="T28" i="5"/>
  <c r="T16" i="5"/>
  <c r="T39" i="5"/>
  <c r="T11" i="5"/>
  <c r="T50" i="5"/>
  <c r="T38" i="5"/>
  <c r="T26" i="5"/>
  <c r="T14" i="5"/>
  <c r="T33" i="5"/>
  <c r="T49" i="5"/>
  <c r="T13" i="5"/>
  <c r="T41" i="5"/>
  <c r="S57" i="5"/>
  <c r="T46" i="5"/>
  <c r="T34" i="5"/>
  <c r="T22" i="5"/>
  <c r="T10" i="5"/>
  <c r="T44" i="5"/>
  <c r="T32" i="5"/>
  <c r="T20" i="5"/>
  <c r="T8" i="5"/>
  <c r="T54" i="5"/>
  <c r="T42" i="5"/>
  <c r="T30" i="5"/>
  <c r="T18" i="5"/>
  <c r="R57" i="5"/>
  <c r="T6" i="5"/>
  <c r="T62" i="6"/>
  <c r="T38" i="6"/>
  <c r="T26" i="6"/>
  <c r="T51" i="6"/>
  <c r="T15" i="6"/>
  <c r="T50" i="6"/>
  <c r="T14" i="6"/>
  <c r="T63" i="6"/>
  <c r="T39" i="6"/>
  <c r="T27" i="6"/>
  <c r="T67" i="6"/>
  <c r="T55" i="6"/>
  <c r="T43" i="6"/>
  <c r="T31" i="6"/>
  <c r="T19" i="6"/>
  <c r="T7" i="6"/>
  <c r="T60" i="6"/>
  <c r="T48" i="6"/>
  <c r="T36" i="6"/>
  <c r="T24" i="6"/>
  <c r="T12" i="6"/>
  <c r="T61" i="6"/>
  <c r="T49" i="6"/>
  <c r="T37" i="6"/>
  <c r="T25" i="6"/>
  <c r="T13" i="6"/>
  <c r="T70" i="6"/>
  <c r="T58" i="6"/>
  <c r="T46" i="6"/>
  <c r="T34" i="6"/>
  <c r="T22" i="6"/>
  <c r="T10" i="6"/>
  <c r="T59" i="6"/>
  <c r="T47" i="6"/>
  <c r="T35" i="6"/>
  <c r="T23" i="6"/>
  <c r="T11" i="6"/>
  <c r="T68" i="6"/>
  <c r="T56" i="6"/>
  <c r="T44" i="6"/>
  <c r="T32" i="6"/>
  <c r="T20" i="6"/>
  <c r="T8" i="6"/>
  <c r="T69" i="6"/>
  <c r="T57" i="6"/>
  <c r="T45" i="6"/>
  <c r="T33" i="6"/>
  <c r="T21" i="6"/>
  <c r="T9" i="6"/>
  <c r="T66" i="6"/>
  <c r="T54" i="6"/>
  <c r="T42" i="6"/>
  <c r="T30" i="6"/>
  <c r="T18" i="6"/>
  <c r="T6" i="6"/>
  <c r="R72" i="6"/>
  <c r="T7" i="3"/>
  <c r="T91" i="3"/>
  <c r="R94" i="3"/>
  <c r="T94" i="3" l="1"/>
  <c r="T57" i="5"/>
  <c r="T72" i="6"/>
  <c r="C7" i="9" l="1"/>
  <c r="C8" i="9" s="1"/>
  <c r="C12" i="9"/>
  <c r="C11" i="9"/>
  <c r="C13" i="9" l="1"/>
</calcChain>
</file>

<file path=xl/sharedStrings.xml><?xml version="1.0" encoding="utf-8"?>
<sst xmlns="http://schemas.openxmlformats.org/spreadsheetml/2006/main" count="1788" uniqueCount="386">
  <si>
    <t>器具仕様</t>
    <rPh sb="0" eb="2">
      <t>キグ</t>
    </rPh>
    <rPh sb="2" eb="4">
      <t>シヨウ</t>
    </rPh>
    <phoneticPr fontId="3"/>
  </si>
  <si>
    <t>消費電力(W)</t>
    <rPh sb="0" eb="2">
      <t>ショウヒ</t>
    </rPh>
    <rPh sb="2" eb="4">
      <t>デンリョク</t>
    </rPh>
    <phoneticPr fontId="3"/>
  </si>
  <si>
    <t>特別教室</t>
    <rPh sb="0" eb="2">
      <t>トクベツ</t>
    </rPh>
    <rPh sb="2" eb="4">
      <t>キョウシツ</t>
    </rPh>
    <phoneticPr fontId="3"/>
  </si>
  <si>
    <t>誘導灯</t>
    <rPh sb="0" eb="2">
      <t>ユウドウ</t>
    </rPh>
    <rPh sb="2" eb="3">
      <t>トウ</t>
    </rPh>
    <phoneticPr fontId="3"/>
  </si>
  <si>
    <t>LRS3-2-30</t>
    <phoneticPr fontId="3"/>
  </si>
  <si>
    <t>LSS10-2-15</t>
    <phoneticPr fontId="3"/>
  </si>
  <si>
    <t>LSS10-2-30</t>
    <phoneticPr fontId="3"/>
  </si>
  <si>
    <t>LSS10-4-30</t>
    <phoneticPr fontId="3"/>
  </si>
  <si>
    <t>LED照明</t>
  </si>
  <si>
    <t>年間 消費電気電気代(円)</t>
  </si>
  <si>
    <t>年間 削減効果(円)</t>
  </si>
  <si>
    <t>Ｎｏ．</t>
  </si>
  <si>
    <t>場所</t>
  </si>
  <si>
    <t>-</t>
  </si>
  <si>
    <t>保健室</t>
    <rPh sb="0" eb="3">
      <t>ホケンシツ</t>
    </rPh>
    <phoneticPr fontId="1"/>
  </si>
  <si>
    <t>配膳室</t>
    <rPh sb="0" eb="3">
      <t>ハイゼンシツ</t>
    </rPh>
    <phoneticPr fontId="1"/>
  </si>
  <si>
    <t>配膳室</t>
  </si>
  <si>
    <t>ペンダント</t>
  </si>
  <si>
    <t>玄関</t>
    <rPh sb="0" eb="2">
      <t>ゲンカン</t>
    </rPh>
    <phoneticPr fontId="1"/>
  </si>
  <si>
    <t>倉庫</t>
    <rPh sb="0" eb="2">
      <t>ソウコ</t>
    </rPh>
    <phoneticPr fontId="1"/>
  </si>
  <si>
    <t>便所</t>
    <rPh sb="0" eb="2">
      <t>ベンジョ</t>
    </rPh>
    <phoneticPr fontId="1"/>
  </si>
  <si>
    <t>便所</t>
  </si>
  <si>
    <t>蛍光灯FL40W  トラフ型</t>
  </si>
  <si>
    <t>非常照明</t>
  </si>
  <si>
    <t>玄関</t>
  </si>
  <si>
    <t>会議室</t>
    <rPh sb="0" eb="3">
      <t>カイギシツ</t>
    </rPh>
    <phoneticPr fontId="1"/>
  </si>
  <si>
    <t>蛍光灯FL40W  笠付トラフ型</t>
  </si>
  <si>
    <t>図書館</t>
    <rPh sb="0" eb="3">
      <t>トショカン</t>
    </rPh>
    <phoneticPr fontId="1"/>
  </si>
  <si>
    <t>図書館</t>
  </si>
  <si>
    <t>スポットライト（フランジ）</t>
  </si>
  <si>
    <t>普通教室</t>
    <phoneticPr fontId="3"/>
  </si>
  <si>
    <t>（円/kWh）</t>
    <rPh sb="1" eb="2">
      <t>エン</t>
    </rPh>
    <phoneticPr fontId="2"/>
  </si>
  <si>
    <t>既設照明</t>
    <rPh sb="0" eb="4">
      <t>キセツショウメイ</t>
    </rPh>
    <phoneticPr fontId="2"/>
  </si>
  <si>
    <t>試算条件</t>
    <rPh sb="0" eb="4">
      <t>シサンジョウケン</t>
    </rPh>
    <phoneticPr fontId="2"/>
  </si>
  <si>
    <t>器具仕様</t>
    <rPh sb="0" eb="2">
      <t>キグ</t>
    </rPh>
    <rPh sb="2" eb="4">
      <t>シヨウ</t>
    </rPh>
    <phoneticPr fontId="2"/>
  </si>
  <si>
    <t>1台あたり
ランプ灯数</t>
    <rPh sb="1" eb="2">
      <t>ダイ</t>
    </rPh>
    <rPh sb="9" eb="10">
      <t>アカリ</t>
    </rPh>
    <rPh sb="10" eb="11">
      <t>スウ</t>
    </rPh>
    <phoneticPr fontId="2"/>
  </si>
  <si>
    <t>メーカー名</t>
    <rPh sb="4" eb="5">
      <t>メイ</t>
    </rPh>
    <phoneticPr fontId="2"/>
  </si>
  <si>
    <t>光束(lm)</t>
    <rPh sb="0" eb="2">
      <t>ヒカリタバ</t>
    </rPh>
    <phoneticPr fontId="2"/>
  </si>
  <si>
    <t>消費電力(W)</t>
    <rPh sb="0" eb="2">
      <t>ショウヒ</t>
    </rPh>
    <rPh sb="2" eb="4">
      <t>デンリョク</t>
    </rPh>
    <phoneticPr fontId="2"/>
  </si>
  <si>
    <t>使用時間
/h</t>
    <rPh sb="0" eb="4">
      <t>シヨウジカン</t>
    </rPh>
    <phoneticPr fontId="2"/>
  </si>
  <si>
    <t>稼働日数
/日</t>
    <rPh sb="0" eb="4">
      <t>カドウニッスウ</t>
    </rPh>
    <rPh sb="6" eb="7">
      <t>ニチ</t>
    </rPh>
    <phoneticPr fontId="2"/>
  </si>
  <si>
    <t>屋外</t>
    <rPh sb="0" eb="2">
      <t>オクガイ</t>
    </rPh>
    <phoneticPr fontId="1"/>
  </si>
  <si>
    <t>会議室</t>
    <rPh sb="0" eb="3">
      <t>カイギシツ</t>
    </rPh>
    <phoneticPr fontId="3"/>
  </si>
  <si>
    <t>その他</t>
    <rPh sb="2" eb="3">
      <t>タ</t>
    </rPh>
    <phoneticPr fontId="1"/>
  </si>
  <si>
    <t>その他</t>
    <rPh sb="2" eb="3">
      <t>タ</t>
    </rPh>
    <phoneticPr fontId="3"/>
  </si>
  <si>
    <t>倉庫</t>
    <rPh sb="0" eb="2">
      <t>ソウコ</t>
    </rPh>
    <phoneticPr fontId="3"/>
  </si>
  <si>
    <t>廊下・階段</t>
    <rPh sb="0" eb="2">
      <t>ロウカ</t>
    </rPh>
    <rPh sb="3" eb="5">
      <t>カイダン</t>
    </rPh>
    <phoneticPr fontId="1"/>
  </si>
  <si>
    <t>特別教室</t>
    <rPh sb="0" eb="4">
      <t>トクベツキョウシツ</t>
    </rPh>
    <phoneticPr fontId="1"/>
  </si>
  <si>
    <t>特別教室</t>
    <rPh sb="0" eb="4">
      <t>トクベツキョウシツ</t>
    </rPh>
    <phoneticPr fontId="3"/>
  </si>
  <si>
    <t>普通教室</t>
    <rPh sb="0" eb="4">
      <t>フツウキョウシツ</t>
    </rPh>
    <phoneticPr fontId="1"/>
  </si>
  <si>
    <t>更新後仕様</t>
    <rPh sb="0" eb="2">
      <t>コウシン</t>
    </rPh>
    <rPh sb="2" eb="3">
      <t>ゴ</t>
    </rPh>
    <rPh sb="3" eb="5">
      <t>シヨウ</t>
    </rPh>
    <phoneticPr fontId="2"/>
  </si>
  <si>
    <t>既存照明①</t>
    <rPh sb="0" eb="2">
      <t>キゾン</t>
    </rPh>
    <rPh sb="2" eb="4">
      <t>ショウメイ</t>
    </rPh>
    <phoneticPr fontId="2"/>
  </si>
  <si>
    <t>LED照明②</t>
    <rPh sb="3" eb="5">
      <t>ショウメイ</t>
    </rPh>
    <phoneticPr fontId="2"/>
  </si>
  <si>
    <t>差額(① - ②)</t>
    <rPh sb="0" eb="2">
      <t>サガク</t>
    </rPh>
    <phoneticPr fontId="3"/>
  </si>
  <si>
    <t>LSS1MP/RP-2-14</t>
    <phoneticPr fontId="3"/>
  </si>
  <si>
    <t>LSS1MP/RP-4-30</t>
    <phoneticPr fontId="3"/>
  </si>
  <si>
    <t>LSS13-4-45</t>
    <phoneticPr fontId="3"/>
  </si>
  <si>
    <t>LSS10MP/RP-4-64</t>
    <phoneticPr fontId="3"/>
  </si>
  <si>
    <t>LSS9MP/RP-2-14</t>
    <phoneticPr fontId="3"/>
  </si>
  <si>
    <t>蛍光灯FL40W  笠付トラフ型</t>
    <phoneticPr fontId="3"/>
  </si>
  <si>
    <t>LBF3MP/RP-2-06</t>
    <phoneticPr fontId="3"/>
  </si>
  <si>
    <t>LST4-60</t>
    <phoneticPr fontId="3"/>
  </si>
  <si>
    <t>LRS3MP/RP4-46</t>
    <phoneticPr fontId="3"/>
  </si>
  <si>
    <t>LRS3-4-23</t>
    <phoneticPr fontId="3"/>
  </si>
  <si>
    <t>K0-LRS11-D10</t>
    <phoneticPr fontId="3"/>
  </si>
  <si>
    <t>LRS1-05</t>
    <phoneticPr fontId="3"/>
  </si>
  <si>
    <t>LRS1-08</t>
    <phoneticPr fontId="3"/>
  </si>
  <si>
    <t>LRS1-13</t>
    <phoneticPr fontId="3"/>
  </si>
  <si>
    <t>光束850lm以上</t>
    <rPh sb="0" eb="2">
      <t>コウソク</t>
    </rPh>
    <rPh sb="7" eb="9">
      <t>イジョウ</t>
    </rPh>
    <phoneticPr fontId="3"/>
  </si>
  <si>
    <t>LRS1-85</t>
    <phoneticPr fontId="3"/>
  </si>
  <si>
    <t>LRS20-4-65</t>
    <phoneticPr fontId="3"/>
  </si>
  <si>
    <t>LBF3MP/RP-4-26</t>
    <phoneticPr fontId="3"/>
  </si>
  <si>
    <t>LRS15-6-110</t>
    <phoneticPr fontId="3"/>
  </si>
  <si>
    <t>光束1000lm以上</t>
    <rPh sb="0" eb="2">
      <t>コウソク</t>
    </rPh>
    <rPh sb="8" eb="10">
      <t>イジョウ</t>
    </rPh>
    <phoneticPr fontId="3"/>
  </si>
  <si>
    <t>LBF3MP/RP-2-13</t>
    <phoneticPr fontId="3"/>
  </si>
  <si>
    <t>光束7500lm以上</t>
    <rPh sb="0" eb="2">
      <t>コウソク</t>
    </rPh>
    <rPh sb="8" eb="10">
      <t>イジョウ</t>
    </rPh>
    <phoneticPr fontId="3"/>
  </si>
  <si>
    <t>光束820lm以上</t>
    <rPh sb="0" eb="2">
      <t>コウソク</t>
    </rPh>
    <rPh sb="7" eb="9">
      <t>イジョウ</t>
    </rPh>
    <phoneticPr fontId="3"/>
  </si>
  <si>
    <t>LSS9-4-48</t>
    <phoneticPr fontId="3"/>
  </si>
  <si>
    <t>光束2500lm以上</t>
    <rPh sb="0" eb="2">
      <t>コウソク</t>
    </rPh>
    <rPh sb="8" eb="10">
      <t>イジョウ</t>
    </rPh>
    <phoneticPr fontId="3"/>
  </si>
  <si>
    <t>光束5200lm以上</t>
    <rPh sb="0" eb="2">
      <t>コウソク</t>
    </rPh>
    <rPh sb="8" eb="10">
      <t>イジョウ</t>
    </rPh>
    <phoneticPr fontId="3"/>
  </si>
  <si>
    <t>光束3000lm以上</t>
    <rPh sb="0" eb="2">
      <t>コウソク</t>
    </rPh>
    <rPh sb="8" eb="10">
      <t>イジョウ</t>
    </rPh>
    <phoneticPr fontId="3"/>
  </si>
  <si>
    <t>光束750lm以上</t>
    <rPh sb="0" eb="2">
      <t>コウソク</t>
    </rPh>
    <rPh sb="7" eb="9">
      <t>イジョウ</t>
    </rPh>
    <phoneticPr fontId="3"/>
  </si>
  <si>
    <t>K1-LSS11-2</t>
    <phoneticPr fontId="3"/>
  </si>
  <si>
    <t>SH1-FRF21P-BL</t>
    <phoneticPr fontId="3"/>
  </si>
  <si>
    <t>SH1-FBC22-BL</t>
    <phoneticPr fontId="3"/>
  </si>
  <si>
    <t>-</t>
    <phoneticPr fontId="3"/>
  </si>
  <si>
    <t>（円/kWh）</t>
    <rPh sb="1" eb="2">
      <t>エン</t>
    </rPh>
    <phoneticPr fontId="3"/>
  </si>
  <si>
    <t>既設照明</t>
    <rPh sb="2" eb="4">
      <t>ショウメイ</t>
    </rPh>
    <phoneticPr fontId="3"/>
  </si>
  <si>
    <t>更新後仕様</t>
    <rPh sb="0" eb="3">
      <t>コウシンゴ</t>
    </rPh>
    <rPh sb="3" eb="5">
      <t>シヨウ</t>
    </rPh>
    <phoneticPr fontId="3"/>
  </si>
  <si>
    <t>消費電力
(W)</t>
    <rPh sb="0" eb="2">
      <t>ショウヒ</t>
    </rPh>
    <rPh sb="2" eb="4">
      <t>デンリョク</t>
    </rPh>
    <phoneticPr fontId="3"/>
  </si>
  <si>
    <t>1台あたり
ランプ灯数</t>
    <rPh sb="1" eb="2">
      <t>ダイ</t>
    </rPh>
    <rPh sb="9" eb="10">
      <t>アカリ</t>
    </rPh>
    <rPh sb="10" eb="11">
      <t>スウ</t>
    </rPh>
    <phoneticPr fontId="3"/>
  </si>
  <si>
    <t>メーカー名</t>
    <rPh sb="4" eb="5">
      <t>メイ</t>
    </rPh>
    <phoneticPr fontId="3"/>
  </si>
  <si>
    <t>光束(lm)</t>
    <rPh sb="0" eb="2">
      <t>ヒカリタバ</t>
    </rPh>
    <phoneticPr fontId="3"/>
  </si>
  <si>
    <t>コーナー灯</t>
  </si>
  <si>
    <t>図書室</t>
    <rPh sb="0" eb="3">
      <t>トショシツ</t>
    </rPh>
    <phoneticPr fontId="1"/>
  </si>
  <si>
    <t>図書室</t>
  </si>
  <si>
    <t>配膳室</t>
    <rPh sb="0" eb="2">
      <t>ハイゼン</t>
    </rPh>
    <rPh sb="2" eb="3">
      <t>シツ</t>
    </rPh>
    <phoneticPr fontId="1"/>
  </si>
  <si>
    <t>用務員室</t>
  </si>
  <si>
    <t>相談室</t>
    <rPh sb="0" eb="3">
      <t>ソウダンシツ</t>
    </rPh>
    <phoneticPr fontId="1"/>
  </si>
  <si>
    <t>保健室</t>
  </si>
  <si>
    <t>外灯</t>
    <rPh sb="0" eb="2">
      <t>ガイトウ</t>
    </rPh>
    <phoneticPr fontId="1"/>
  </si>
  <si>
    <t>試算条件</t>
    <rPh sb="0" eb="4">
      <t>シサンジョウケン</t>
    </rPh>
    <phoneticPr fontId="3"/>
  </si>
  <si>
    <t>使用時間
/h</t>
    <rPh sb="0" eb="4">
      <t>シヨウジカン</t>
    </rPh>
    <phoneticPr fontId="3"/>
  </si>
  <si>
    <t>稼働日数
/日</t>
    <rPh sb="0" eb="4">
      <t>カドウニッスウ</t>
    </rPh>
    <rPh sb="6" eb="7">
      <t>ニチ</t>
    </rPh>
    <phoneticPr fontId="3"/>
  </si>
  <si>
    <t>普通教室</t>
  </si>
  <si>
    <t>普通教室</t>
    <rPh sb="0" eb="2">
      <t>フツウ</t>
    </rPh>
    <rPh sb="2" eb="4">
      <t>キョウシツ</t>
    </rPh>
    <phoneticPr fontId="1"/>
  </si>
  <si>
    <t>屋外灯</t>
    <rPh sb="0" eb="2">
      <t>オクガイ</t>
    </rPh>
    <rPh sb="2" eb="3">
      <t>トウ</t>
    </rPh>
    <phoneticPr fontId="1"/>
  </si>
  <si>
    <t>職員室等</t>
    <rPh sb="0" eb="3">
      <t>ショクインシツ</t>
    </rPh>
    <rPh sb="3" eb="4">
      <t>トウ</t>
    </rPh>
    <phoneticPr fontId="1"/>
  </si>
  <si>
    <t>職員室他</t>
    <rPh sb="0" eb="3">
      <t>ショクインシツ</t>
    </rPh>
    <rPh sb="3" eb="4">
      <t>ホカ</t>
    </rPh>
    <phoneticPr fontId="1"/>
  </si>
  <si>
    <t>光束8000lm以上</t>
    <rPh sb="0" eb="2">
      <t>コウソク</t>
    </rPh>
    <rPh sb="8" eb="10">
      <t>イジョウ</t>
    </rPh>
    <phoneticPr fontId="3"/>
  </si>
  <si>
    <t>LRS1-33</t>
    <phoneticPr fontId="3"/>
  </si>
  <si>
    <t>光束500lm以上</t>
    <rPh sb="0" eb="2">
      <t>コウソク</t>
    </rPh>
    <rPh sb="7" eb="9">
      <t>イジョウ</t>
    </rPh>
    <phoneticPr fontId="3"/>
  </si>
  <si>
    <t>光束800lm以上</t>
    <rPh sb="0" eb="2">
      <t>コウソク</t>
    </rPh>
    <rPh sb="7" eb="9">
      <t>イジョウ</t>
    </rPh>
    <phoneticPr fontId="3"/>
  </si>
  <si>
    <t>光束9000lm以上</t>
    <rPh sb="0" eb="2">
      <t>コウソク</t>
    </rPh>
    <rPh sb="8" eb="10">
      <t>イジョウ</t>
    </rPh>
    <phoneticPr fontId="3"/>
  </si>
  <si>
    <t>光束5000lm以上</t>
    <rPh sb="0" eb="2">
      <t>コウソク</t>
    </rPh>
    <rPh sb="8" eb="10">
      <t>イジョウ</t>
    </rPh>
    <phoneticPr fontId="3"/>
  </si>
  <si>
    <t>（円/kWh）</t>
    <rPh sb="1" eb="2">
      <t>エン</t>
    </rPh>
    <phoneticPr fontId="4"/>
  </si>
  <si>
    <t>更新後仕様</t>
    <rPh sb="0" eb="3">
      <t>コウシンゴ</t>
    </rPh>
    <rPh sb="3" eb="5">
      <t>シヨウ</t>
    </rPh>
    <phoneticPr fontId="4"/>
  </si>
  <si>
    <t>試算条件</t>
    <rPh sb="0" eb="4">
      <t>シサンジョウケン</t>
    </rPh>
    <phoneticPr fontId="4"/>
  </si>
  <si>
    <t>器具仕様</t>
    <rPh sb="0" eb="2">
      <t>キグ</t>
    </rPh>
    <rPh sb="2" eb="4">
      <t>シヨウ</t>
    </rPh>
    <phoneticPr fontId="4"/>
  </si>
  <si>
    <t>消費電力
(W)</t>
    <rPh sb="0" eb="2">
      <t>ショウヒ</t>
    </rPh>
    <rPh sb="2" eb="4">
      <t>デンリョク</t>
    </rPh>
    <phoneticPr fontId="4"/>
  </si>
  <si>
    <t>1台あたり
ランプ灯数</t>
    <rPh sb="1" eb="2">
      <t>ダイ</t>
    </rPh>
    <rPh sb="9" eb="10">
      <t>アカリ</t>
    </rPh>
    <rPh sb="10" eb="11">
      <t>スウ</t>
    </rPh>
    <phoneticPr fontId="4"/>
  </si>
  <si>
    <t>メーカー名</t>
    <rPh sb="4" eb="5">
      <t>メイ</t>
    </rPh>
    <phoneticPr fontId="4"/>
  </si>
  <si>
    <t>光束(lm)</t>
    <rPh sb="0" eb="2">
      <t>ヒカリタバ</t>
    </rPh>
    <phoneticPr fontId="4"/>
  </si>
  <si>
    <t>消費電力(W)</t>
    <rPh sb="0" eb="2">
      <t>ショウヒ</t>
    </rPh>
    <rPh sb="2" eb="4">
      <t>デンリョク</t>
    </rPh>
    <phoneticPr fontId="4"/>
  </si>
  <si>
    <t>使用時間
/h</t>
    <rPh sb="0" eb="4">
      <t>シヨウジカン</t>
    </rPh>
    <phoneticPr fontId="4"/>
  </si>
  <si>
    <t>稼働日数
/日</t>
    <rPh sb="0" eb="4">
      <t>カドウニッスウ</t>
    </rPh>
    <rPh sb="6" eb="7">
      <t>ニチ</t>
    </rPh>
    <phoneticPr fontId="4"/>
  </si>
  <si>
    <t>防犯灯</t>
  </si>
  <si>
    <t>校務員室</t>
    <rPh sb="0" eb="3">
      <t>コウムイン</t>
    </rPh>
    <rPh sb="3" eb="4">
      <t>シツ</t>
    </rPh>
    <phoneticPr fontId="1"/>
  </si>
  <si>
    <t>和風シーリング</t>
  </si>
  <si>
    <t>蛍光灯FL20W  片反射トラフ型</t>
  </si>
  <si>
    <t>誘導灯</t>
    <rPh sb="0" eb="3">
      <t>ユウドウトウ</t>
    </rPh>
    <phoneticPr fontId="1"/>
  </si>
  <si>
    <t>LSS1-2-15</t>
    <phoneticPr fontId="3"/>
  </si>
  <si>
    <t>直付型コンフォート(ルーバー付き)</t>
    <rPh sb="2" eb="3">
      <t>カタ</t>
    </rPh>
    <phoneticPr fontId="3"/>
  </si>
  <si>
    <t>LSS7-4-56</t>
    <phoneticPr fontId="3"/>
  </si>
  <si>
    <t>LBF2RPS-10</t>
    <phoneticPr fontId="3"/>
  </si>
  <si>
    <t>光束4000lm以上</t>
    <rPh sb="0" eb="2">
      <t>コウソク</t>
    </rPh>
    <rPh sb="8" eb="10">
      <t>イジョウ</t>
    </rPh>
    <phoneticPr fontId="3"/>
  </si>
  <si>
    <t>ブラケット（非常灯兼用）</t>
    <phoneticPr fontId="3"/>
  </si>
  <si>
    <t>光束3500lm以上</t>
    <rPh sb="0" eb="2">
      <t>コウソク</t>
    </rPh>
    <rPh sb="8" eb="10">
      <t>イジョウ</t>
    </rPh>
    <phoneticPr fontId="3"/>
  </si>
  <si>
    <t>光束2000lm以上</t>
    <rPh sb="0" eb="2">
      <t>コウソク</t>
    </rPh>
    <rPh sb="8" eb="10">
      <t>イジョウ</t>
    </rPh>
    <phoneticPr fontId="3"/>
  </si>
  <si>
    <t>K1-LSS10-4-30</t>
    <phoneticPr fontId="3"/>
  </si>
  <si>
    <t>光束4500lm以上</t>
    <rPh sb="0" eb="2">
      <t>コウソク</t>
    </rPh>
    <rPh sb="8" eb="10">
      <t>イジョウ</t>
    </rPh>
    <phoneticPr fontId="3"/>
  </si>
  <si>
    <t>階段・廊下</t>
    <rPh sb="0" eb="2">
      <t>カイダン</t>
    </rPh>
    <rPh sb="3" eb="5">
      <t>ロウカ</t>
    </rPh>
    <phoneticPr fontId="1"/>
  </si>
  <si>
    <t>便所</t>
    <rPh sb="0" eb="2">
      <t>ベンジョ</t>
    </rPh>
    <phoneticPr fontId="3"/>
  </si>
  <si>
    <t>倉庫</t>
    <phoneticPr fontId="1"/>
  </si>
  <si>
    <t>相談室</t>
    <rPh sb="0" eb="3">
      <t>ソウダンシツ</t>
    </rPh>
    <phoneticPr fontId="3"/>
  </si>
  <si>
    <t>器具台数</t>
    <rPh sb="0" eb="2">
      <t>キグ</t>
    </rPh>
    <phoneticPr fontId="2"/>
  </si>
  <si>
    <t>器具台数</t>
    <rPh sb="0" eb="2">
      <t>キグ</t>
    </rPh>
    <phoneticPr fontId="4"/>
  </si>
  <si>
    <t>器具台数</t>
    <rPh sb="0" eb="2">
      <t>キグ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</si>
  <si>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</si>
  <si>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</si>
  <si>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</si>
  <si>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</si>
  <si>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</si>
  <si>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</si>
  <si>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</si>
  <si>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</si>
  <si>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</si>
  <si>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</si>
  <si>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</si>
  <si>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入札金額内訳書</t>
  </si>
  <si>
    <t>名古屋市東区東新町１番地</t>
    <phoneticPr fontId="14"/>
  </si>
  <si>
    <t>件名：長浜市内の学校園及び学校給食センターで使用する電気</t>
    <phoneticPr fontId="14"/>
  </si>
  <si>
    <t>中部電力ミライズ株式会社</t>
  </si>
  <si>
    <t>（税込）</t>
  </si>
  <si>
    <t>施設名</t>
  </si>
  <si>
    <t>基本料金</t>
  </si>
  <si>
    <t>電力料金単価</t>
  </si>
  <si>
    <t>契約電力 (ｋＷ)</t>
    <phoneticPr fontId="14"/>
  </si>
  <si>
    <r>
      <rPr>
        <sz val="10"/>
        <rFont val="游ゴシック"/>
        <family val="3"/>
        <charset val="128"/>
        <scheme val="minor"/>
      </rPr>
      <t>力率
(%)</t>
    </r>
  </si>
  <si>
    <t>予定使用電力量 (kＷh)</t>
  </si>
  <si>
    <t>電気料金（各月）</t>
    <rPh sb="0" eb="1">
      <t>エン</t>
    </rPh>
    <phoneticPr fontId="14"/>
  </si>
  <si>
    <t>年度合計（円）</t>
    <rPh sb="0" eb="2">
      <t>ネンド</t>
    </rPh>
    <rPh sb="2" eb="4">
      <t>ゴウケイ</t>
    </rPh>
    <rPh sb="5" eb="6">
      <t>エン</t>
    </rPh>
    <phoneticPr fontId="14"/>
  </si>
  <si>
    <t>期間合計（円）</t>
    <rPh sb="0" eb="2">
      <t>キカン</t>
    </rPh>
    <phoneticPr fontId="14"/>
  </si>
  <si>
    <t>夏季</t>
  </si>
  <si>
    <t>その他季</t>
  </si>
  <si>
    <r>
      <rPr>
        <sz val="10"/>
        <rFont val="游ゴシック"/>
        <family val="3"/>
        <charset val="128"/>
        <scheme val="minor"/>
      </rPr>
      <t>単価
(円/ｋＷ)</t>
    </r>
  </si>
  <si>
    <r>
      <rPr>
        <sz val="10"/>
        <rFont val="游ゴシック"/>
        <family val="3"/>
        <charset val="128"/>
        <scheme val="minor"/>
      </rPr>
      <t>単価
(円/ｋＷh)</t>
    </r>
  </si>
  <si>
    <t>4月</t>
  </si>
  <si>
    <t>計</t>
  </si>
  <si>
    <t>長浜小学校</t>
  </si>
  <si>
    <t>長浜北小学校</t>
  </si>
  <si>
    <t>神照小学校</t>
  </si>
  <si>
    <t>南郷里小学校</t>
  </si>
  <si>
    <t>北郷里小学校</t>
  </si>
  <si>
    <t>長浜南小学校</t>
  </si>
  <si>
    <t>旧上草野小学校</t>
  </si>
  <si>
    <t>湯田小学校</t>
  </si>
  <si>
    <t>浅井小学校</t>
  </si>
  <si>
    <t>びわ南小学校</t>
  </si>
  <si>
    <t>びわ北小学校</t>
  </si>
  <si>
    <r>
      <rPr>
        <sz val="9"/>
        <rFont val="游ゴシック"/>
        <family val="3"/>
        <charset val="128"/>
        <scheme val="minor"/>
      </rPr>
      <t>虎姫学園
（旧虎姫小学校）</t>
    </r>
  </si>
  <si>
    <t>朝日小学校</t>
  </si>
  <si>
    <t>速水小学校</t>
  </si>
  <si>
    <t>小谷小学校</t>
  </si>
  <si>
    <t>富永小学校</t>
  </si>
  <si>
    <t>高月小学校</t>
  </si>
  <si>
    <t>古保利小学校</t>
  </si>
  <si>
    <t>七郷小学校</t>
  </si>
  <si>
    <t>旧杉野小中学校</t>
  </si>
  <si>
    <t>高時小学校</t>
  </si>
  <si>
    <t>木之本小学校</t>
  </si>
  <si>
    <r>
      <rPr>
        <sz val="9"/>
        <rFont val="游ゴシック"/>
        <family val="3"/>
        <charset val="128"/>
        <scheme val="minor"/>
      </rPr>
      <t>余呉小中学
（旧余呉小学校）</t>
    </r>
  </si>
  <si>
    <t>塩津小学校</t>
  </si>
  <si>
    <t>永原小学校</t>
  </si>
  <si>
    <t>西中学校</t>
  </si>
  <si>
    <t>北中学校</t>
  </si>
  <si>
    <t>東中学校</t>
  </si>
  <si>
    <t>南中学校</t>
  </si>
  <si>
    <t>浅井中学校</t>
  </si>
  <si>
    <t>びわ中学校</t>
  </si>
  <si>
    <r>
      <rPr>
        <sz val="9"/>
        <rFont val="游ゴシック"/>
        <family val="3"/>
        <charset val="128"/>
        <scheme val="minor"/>
      </rPr>
      <t>虎姫学園
（旧虎姫中学校）</t>
    </r>
  </si>
  <si>
    <t>湖北中学校</t>
  </si>
  <si>
    <t>高月中学校</t>
  </si>
  <si>
    <t>木之本中学校</t>
  </si>
  <si>
    <t>旧鏡岡中学校</t>
  </si>
  <si>
    <t>西浅井中学校</t>
  </si>
  <si>
    <t>神照幼稚園</t>
  </si>
  <si>
    <t>北保育園</t>
  </si>
  <si>
    <t>六荘認定こども園</t>
  </si>
  <si>
    <r>
      <rPr>
        <sz val="9"/>
        <rFont val="游ゴシック"/>
        <family val="3"/>
        <charset val="128"/>
        <scheme val="minor"/>
      </rPr>
      <t>あざい認定こども園
（旧浅井保育園）</t>
    </r>
  </si>
  <si>
    <r>
      <rPr>
        <sz val="9"/>
        <rFont val="游ゴシック"/>
        <family val="3"/>
        <charset val="128"/>
        <scheme val="minor"/>
      </rPr>
      <t>あざい認定こども園
（旧あざい幼稚園）</t>
    </r>
  </si>
  <si>
    <t>びわ認定こども園</t>
  </si>
  <si>
    <t>とらひめ認定こども園</t>
  </si>
  <si>
    <t>たかつき認定こども園</t>
  </si>
  <si>
    <t>きのもと認定こども園</t>
  </si>
  <si>
    <t>にしあざい認定こども園</t>
  </si>
  <si>
    <t>年 計 （教育総務課分）</t>
    <rPh sb="0" eb="1">
      <t>ネン</t>
    </rPh>
    <rPh sb="2" eb="3">
      <t>ケイ</t>
    </rPh>
    <rPh sb="5" eb="10">
      <t>キョウイクソウムカ</t>
    </rPh>
    <rPh sb="10" eb="11">
      <t>ブン</t>
    </rPh>
    <phoneticPr fontId="14"/>
  </si>
  <si>
    <t>長浜南部学校給食センター</t>
  </si>
  <si>
    <t>長浜北部学校給食センター</t>
  </si>
  <si>
    <t>年 計 （給食センター分）</t>
    <rPh sb="0" eb="1">
      <t>ネン</t>
    </rPh>
    <rPh sb="2" eb="3">
      <t>ケイ</t>
    </rPh>
    <rPh sb="5" eb="7">
      <t>キュウショク</t>
    </rPh>
    <rPh sb="11" eb="12">
      <t>ブン</t>
    </rPh>
    <phoneticPr fontId="14"/>
  </si>
  <si>
    <t>年  計（全体）</t>
    <rPh sb="5" eb="7">
      <t>ゼンタイ</t>
    </rPh>
    <phoneticPr fontId="14"/>
  </si>
  <si>
    <t>内消費税</t>
  </si>
  <si>
    <t>金額（税抜）</t>
  </si>
  <si>
    <t>消費税</t>
  </si>
  <si>
    <t>契約電気料金単価（円/kWh）</t>
    <rPh sb="0" eb="2">
      <t>ケイヤク</t>
    </rPh>
    <rPh sb="2" eb="4">
      <t>デンキ</t>
    </rPh>
    <rPh sb="4" eb="6">
      <t>リョウキン</t>
    </rPh>
    <rPh sb="6" eb="8">
      <t>タンカ</t>
    </rPh>
    <rPh sb="9" eb="10">
      <t>エン</t>
    </rPh>
    <phoneticPr fontId="3"/>
  </si>
  <si>
    <t>円</t>
    <rPh sb="0" eb="1">
      <t>エン</t>
    </rPh>
    <phoneticPr fontId="3"/>
  </si>
  <si>
    <t>GJ/年</t>
    <rPh sb="3" eb="4">
      <t>ネン</t>
    </rPh>
    <phoneticPr fontId="3"/>
  </si>
  <si>
    <t>t/年</t>
    <rPh sb="2" eb="3">
      <t>ネン</t>
    </rPh>
    <phoneticPr fontId="3"/>
  </si>
  <si>
    <t>電気料金年間削減予定額</t>
    <rPh sb="0" eb="2">
      <t>デンキ</t>
    </rPh>
    <rPh sb="2" eb="4">
      <t>リョウキン</t>
    </rPh>
    <rPh sb="4" eb="6">
      <t>ネンカン</t>
    </rPh>
    <rPh sb="6" eb="8">
      <t>サクゲン</t>
    </rPh>
    <rPh sb="8" eb="10">
      <t>ヨテイ</t>
    </rPh>
    <rPh sb="10" eb="11">
      <t>ガク</t>
    </rPh>
    <phoneticPr fontId="3"/>
  </si>
  <si>
    <t>年</t>
    <rPh sb="0" eb="1">
      <t>ネン</t>
    </rPh>
    <phoneticPr fontId="3"/>
  </si>
  <si>
    <t>事業効果算出表</t>
    <rPh sb="0" eb="2">
      <t>ジギョウ</t>
    </rPh>
    <rPh sb="2" eb="4">
      <t>コウカ</t>
    </rPh>
    <rPh sb="4" eb="6">
      <t>サンシュツ</t>
    </rPh>
    <rPh sb="6" eb="7">
      <t>ヒョウ</t>
    </rPh>
    <phoneticPr fontId="3"/>
  </si>
  <si>
    <t>％</t>
    <phoneticPr fontId="3"/>
  </si>
  <si>
    <t>事業費回収年</t>
    <rPh sb="0" eb="3">
      <t>ジギョウヒ</t>
    </rPh>
    <rPh sb="3" eb="5">
      <t>カイシュウ</t>
    </rPh>
    <rPh sb="5" eb="6">
      <t>ネン</t>
    </rPh>
    <phoneticPr fontId="3"/>
  </si>
  <si>
    <t>品番</t>
    <rPh sb="0" eb="2">
      <t>ヒンバン</t>
    </rPh>
    <phoneticPr fontId="2"/>
  </si>
  <si>
    <t>品番</t>
    <rPh sb="0" eb="2">
      <t>ヒンバン</t>
    </rPh>
    <phoneticPr fontId="4"/>
  </si>
  <si>
    <t>品番</t>
    <rPh sb="0" eb="2">
      <t>ヒンバン</t>
    </rPh>
    <phoneticPr fontId="3"/>
  </si>
  <si>
    <t>蛍光灯FML36W  スクエア</t>
    <rPh sb="0" eb="3">
      <t>ケイコウトウ</t>
    </rPh>
    <phoneticPr fontId="3"/>
  </si>
  <si>
    <t>直付型</t>
    <rPh sb="0" eb="2">
      <t>ジカヅ</t>
    </rPh>
    <rPh sb="2" eb="3">
      <t>カタ</t>
    </rPh>
    <phoneticPr fontId="3"/>
  </si>
  <si>
    <t>埋込型</t>
  </si>
  <si>
    <t>埋込型</t>
    <phoneticPr fontId="3"/>
  </si>
  <si>
    <t>壁埋込型</t>
    <rPh sb="0" eb="1">
      <t>カベ</t>
    </rPh>
    <rPh sb="1" eb="3">
      <t>ウメコミ</t>
    </rPh>
    <rPh sb="3" eb="4">
      <t>カタ</t>
    </rPh>
    <phoneticPr fontId="3"/>
  </si>
  <si>
    <t>天井埋込型</t>
    <rPh sb="0" eb="2">
      <t>テンジョウ</t>
    </rPh>
    <rPh sb="2" eb="4">
      <t>ウメコミ</t>
    </rPh>
    <rPh sb="4" eb="5">
      <t>ガタ</t>
    </rPh>
    <phoneticPr fontId="3"/>
  </si>
  <si>
    <t>床埋込型</t>
    <rPh sb="0" eb="1">
      <t>ユカ</t>
    </rPh>
    <rPh sb="1" eb="3">
      <t>ウメコミ</t>
    </rPh>
    <rPh sb="3" eb="4">
      <t>ガタ</t>
    </rPh>
    <phoneticPr fontId="3"/>
  </si>
  <si>
    <t>外灯</t>
    <rPh sb="0" eb="2">
      <t>ガイトウ</t>
    </rPh>
    <phoneticPr fontId="3"/>
  </si>
  <si>
    <t>型式</t>
    <rPh sb="0" eb="2">
      <t>ケイシキ</t>
    </rPh>
    <phoneticPr fontId="3"/>
  </si>
  <si>
    <t>蛍光灯FPL55W  600角</t>
    <rPh sb="0" eb="3">
      <t>ケイコウトウ</t>
    </rPh>
    <rPh sb="14" eb="15">
      <t>カク</t>
    </rPh>
    <phoneticPr fontId="3"/>
  </si>
  <si>
    <t xml:space="preserve">蛍光灯FL20W </t>
    <phoneticPr fontId="3"/>
  </si>
  <si>
    <t>蛍光灯FL40W</t>
    <phoneticPr fontId="3"/>
  </si>
  <si>
    <t>蛍光灯Hf16W</t>
    <phoneticPr fontId="3"/>
  </si>
  <si>
    <t>蛍光灯Hf32W</t>
    <phoneticPr fontId="3"/>
  </si>
  <si>
    <t>蛍光灯Hf32W  黒板灯</t>
    <phoneticPr fontId="3"/>
  </si>
  <si>
    <t>蛍光灯Hf32W  調光式</t>
    <rPh sb="12" eb="13">
      <t>シキ</t>
    </rPh>
    <phoneticPr fontId="3"/>
  </si>
  <si>
    <t>ガード付</t>
    <phoneticPr fontId="3"/>
  </si>
  <si>
    <t>非常灯</t>
    <phoneticPr fontId="3"/>
  </si>
  <si>
    <t>非常灯  埋込穴φ100</t>
    <rPh sb="5" eb="7">
      <t>ウメコミ</t>
    </rPh>
    <rPh sb="7" eb="8">
      <t>アナ</t>
    </rPh>
    <phoneticPr fontId="3"/>
  </si>
  <si>
    <t>非常灯  埋込穴φ150</t>
    <rPh sb="5" eb="7">
      <t>ウメコミ</t>
    </rPh>
    <rPh sb="7" eb="8">
      <t>アナ</t>
    </rPh>
    <phoneticPr fontId="3"/>
  </si>
  <si>
    <t>ダウンライト  150角</t>
    <rPh sb="9" eb="10">
      <t>カク</t>
    </rPh>
    <phoneticPr fontId="3"/>
  </si>
  <si>
    <t>ダウンライト Φ125</t>
    <phoneticPr fontId="3"/>
  </si>
  <si>
    <t>ダウンライト Φ150</t>
    <phoneticPr fontId="3"/>
  </si>
  <si>
    <t>ダウンライト Φ175  傾斜型</t>
    <rPh sb="15" eb="16">
      <t>ガタ</t>
    </rPh>
    <phoneticPr fontId="3"/>
  </si>
  <si>
    <t>ダウンライト Φ200</t>
    <phoneticPr fontId="3"/>
  </si>
  <si>
    <t>蛍光灯FPL55W  φ600</t>
    <rPh sb="0" eb="3">
      <t>ケイコウトウ</t>
    </rPh>
    <phoneticPr fontId="3"/>
  </si>
  <si>
    <t>埋込型</t>
    <rPh sb="0" eb="3">
      <t>ウメコミガタ</t>
    </rPh>
    <phoneticPr fontId="3"/>
  </si>
  <si>
    <t>天吊型</t>
    <rPh sb="0" eb="2">
      <t>テンツリ</t>
    </rPh>
    <rPh sb="2" eb="3">
      <t>ガタ</t>
    </rPh>
    <phoneticPr fontId="3"/>
  </si>
  <si>
    <t>蛍光灯FHD70W  ペンダント</t>
    <rPh sb="0" eb="3">
      <t>ケイコウトウ</t>
    </rPh>
    <phoneticPr fontId="3"/>
  </si>
  <si>
    <t>蛍光灯Hf32W  反射笠付</t>
    <rPh sb="0" eb="3">
      <t>ケイコウトウ</t>
    </rPh>
    <phoneticPr fontId="3"/>
  </si>
  <si>
    <t>蛍光灯FHT16W  ダウンライト Φ150</t>
    <rPh sb="0" eb="3">
      <t>ケイコウトウ</t>
    </rPh>
    <phoneticPr fontId="3"/>
  </si>
  <si>
    <t>蛍光灯FHT32W  ダウンライト Φ150</t>
    <rPh sb="0" eb="3">
      <t>ケイコウトウ</t>
    </rPh>
    <rPh sb="6" eb="8">
      <t>ウメコミ</t>
    </rPh>
    <rPh sb="8" eb="9">
      <t>ガタ</t>
    </rPh>
    <phoneticPr fontId="3"/>
  </si>
  <si>
    <t xml:space="preserve">蛍光灯FL20W </t>
    <rPh sb="0" eb="3">
      <t>ケイコウトウ</t>
    </rPh>
    <phoneticPr fontId="3"/>
  </si>
  <si>
    <t>スーパースリム  連結型</t>
    <phoneticPr fontId="3"/>
  </si>
  <si>
    <t>スクエア照明</t>
    <phoneticPr fontId="3"/>
  </si>
  <si>
    <t>蛍光灯FCL32W</t>
    <phoneticPr fontId="3"/>
  </si>
  <si>
    <t xml:space="preserve">蛍光灯Hf16W </t>
    <phoneticPr fontId="3"/>
  </si>
  <si>
    <t>蛍光灯Hf16W</t>
    <phoneticPr fontId="3"/>
  </si>
  <si>
    <t>蛍光灯Hf32W</t>
    <phoneticPr fontId="3"/>
  </si>
  <si>
    <t>蛍光灯Hf32W  ガード付</t>
    <phoneticPr fontId="3"/>
  </si>
  <si>
    <t>蛍光灯FL20W</t>
    <phoneticPr fontId="3"/>
  </si>
  <si>
    <t>蛍光灯Hf32W  Cチャン回避</t>
    <phoneticPr fontId="3"/>
  </si>
  <si>
    <t>蛍光灯FL40W</t>
    <phoneticPr fontId="3"/>
  </si>
  <si>
    <t>蛍光灯Hf32W  黒板灯</t>
    <phoneticPr fontId="3"/>
  </si>
  <si>
    <t>反射笠付</t>
    <phoneticPr fontId="3"/>
  </si>
  <si>
    <t>黒板灯</t>
    <phoneticPr fontId="3"/>
  </si>
  <si>
    <t>直付型</t>
    <rPh sb="0" eb="1">
      <t>ジカ</t>
    </rPh>
    <rPh sb="1" eb="2">
      <t>ツ</t>
    </rPh>
    <rPh sb="2" eb="3">
      <t>カタ</t>
    </rPh>
    <phoneticPr fontId="3"/>
  </si>
  <si>
    <t>天吊型</t>
    <rPh sb="0" eb="3">
      <t>テンツリガタ</t>
    </rPh>
    <phoneticPr fontId="3"/>
  </si>
  <si>
    <t>蛍光灯FDL27W  ダウンライト Φ200</t>
    <rPh sb="0" eb="3">
      <t>ケイコウトウ</t>
    </rPh>
    <phoneticPr fontId="3"/>
  </si>
  <si>
    <t xml:space="preserve">蛍光灯FL40W  </t>
    <phoneticPr fontId="3"/>
  </si>
  <si>
    <t xml:space="preserve">蛍光灯FL20W  </t>
    <phoneticPr fontId="3"/>
  </si>
  <si>
    <t>蛍光灯FL15W  キッチン灯</t>
    <rPh sb="0" eb="3">
      <t>ケイコウトウ</t>
    </rPh>
    <phoneticPr fontId="3"/>
  </si>
  <si>
    <t>蛍光灯FL40W</t>
    <phoneticPr fontId="3"/>
  </si>
  <si>
    <t xml:space="preserve">蛍光灯FL40W  黒板灯  </t>
    <phoneticPr fontId="3"/>
  </si>
  <si>
    <t xml:space="preserve">蛍光灯FL20W </t>
    <phoneticPr fontId="3"/>
  </si>
  <si>
    <t>蛍光灯FL40W  幅450mm  調光付</t>
    <rPh sb="18" eb="20">
      <t>チョウコウ</t>
    </rPh>
    <rPh sb="20" eb="21">
      <t>ツ</t>
    </rPh>
    <phoneticPr fontId="3"/>
  </si>
  <si>
    <t>蛍光灯FDL27W  ダウンライト Φ200</t>
    <rPh sb="0" eb="3">
      <t>ケイコウトウ</t>
    </rPh>
    <phoneticPr fontId="3"/>
  </si>
  <si>
    <t>白熱球IL80W  ダウンライト</t>
    <rPh sb="0" eb="2">
      <t>ハクネツ</t>
    </rPh>
    <rPh sb="2" eb="3">
      <t>キュウ</t>
    </rPh>
    <phoneticPr fontId="3"/>
  </si>
  <si>
    <t>HID150W  ダウンライト Φ200</t>
    <phoneticPr fontId="3"/>
  </si>
  <si>
    <t>HID250W  ダウンライト Φ600　昇降機付</t>
    <rPh sb="21" eb="24">
      <t>ショウコウキ</t>
    </rPh>
    <rPh sb="24" eb="25">
      <t>ツ</t>
    </rPh>
    <phoneticPr fontId="3"/>
  </si>
  <si>
    <t>蛍光灯FDL18W  ダウンライト Φ100</t>
    <rPh sb="0" eb="3">
      <t>ケイコウトウ</t>
    </rPh>
    <phoneticPr fontId="3"/>
  </si>
  <si>
    <t>蛍光灯FL20W</t>
    <phoneticPr fontId="3"/>
  </si>
  <si>
    <t>蛍光灯FL20W  長円型</t>
    <rPh sb="10" eb="12">
      <t>チョウエン</t>
    </rPh>
    <rPh sb="12" eb="13">
      <t>カタ</t>
    </rPh>
    <phoneticPr fontId="3"/>
  </si>
  <si>
    <t>蛍光灯FL20W  スクエア</t>
    <rPh sb="0" eb="3">
      <t>ケイコウトウ</t>
    </rPh>
    <phoneticPr fontId="3"/>
  </si>
  <si>
    <t>白熱球IL40W  ブラケット</t>
    <rPh sb="0" eb="2">
      <t>ハクネツ</t>
    </rPh>
    <rPh sb="2" eb="3">
      <t>キュウ</t>
    </rPh>
    <phoneticPr fontId="3"/>
  </si>
  <si>
    <t>蛍光灯FCL32/30W  ペンダント</t>
    <rPh sb="0" eb="3">
      <t>ケイコウトウ</t>
    </rPh>
    <phoneticPr fontId="3"/>
  </si>
  <si>
    <t>蛍光灯FL40W  長円型</t>
    <rPh sb="10" eb="12">
      <t>チョウエン</t>
    </rPh>
    <rPh sb="12" eb="13">
      <t>カタ</t>
    </rPh>
    <phoneticPr fontId="3"/>
  </si>
  <si>
    <t>蛍光灯FL10W  標示灯</t>
    <rPh sb="0" eb="3">
      <t>ケイコウトウ</t>
    </rPh>
    <rPh sb="10" eb="12">
      <t>ヒョウジ</t>
    </rPh>
    <rPh sb="12" eb="13">
      <t>トウ</t>
    </rPh>
    <phoneticPr fontId="3"/>
  </si>
  <si>
    <t>白熱球IL100Wスポットライト  センサー付  防雨型</t>
    <rPh sb="25" eb="28">
      <t>ボウウガタ</t>
    </rPh>
    <phoneticPr fontId="3"/>
  </si>
  <si>
    <t>白熱球IL100W  ダウンライト  調光付</t>
    <rPh sb="0" eb="2">
      <t>ハクネツ</t>
    </rPh>
    <rPh sb="2" eb="3">
      <t>キュウ</t>
    </rPh>
    <rPh sb="21" eb="22">
      <t>ツ</t>
    </rPh>
    <phoneticPr fontId="3"/>
  </si>
  <si>
    <t>白熱球IL60W  ダウンライト  調光付</t>
    <rPh sb="0" eb="2">
      <t>ハクネツ</t>
    </rPh>
    <rPh sb="2" eb="3">
      <t>キュウ</t>
    </rPh>
    <rPh sb="20" eb="21">
      <t>ツ</t>
    </rPh>
    <phoneticPr fontId="3"/>
  </si>
  <si>
    <t>丸ブラケット  防雨型</t>
    <rPh sb="8" eb="11">
      <t>ボウウガタ</t>
    </rPh>
    <phoneticPr fontId="3"/>
  </si>
  <si>
    <t>コップ灯  防雨型</t>
    <rPh sb="6" eb="9">
      <t>ボウウガタ</t>
    </rPh>
    <phoneticPr fontId="3"/>
  </si>
  <si>
    <t>蛍光灯FCL15W  防雨型</t>
    <rPh sb="0" eb="3">
      <t>ケイコウトウ</t>
    </rPh>
    <rPh sb="11" eb="13">
      <t>ボウウ</t>
    </rPh>
    <rPh sb="13" eb="14">
      <t>カタ</t>
    </rPh>
    <phoneticPr fontId="3"/>
  </si>
  <si>
    <t>蛍光灯FL40W  防雨型</t>
    <rPh sb="10" eb="12">
      <t>ボウウ</t>
    </rPh>
    <rPh sb="12" eb="13">
      <t>カタ</t>
    </rPh>
    <phoneticPr fontId="3"/>
  </si>
  <si>
    <t>蛍光灯Hf32W  防雨型</t>
    <rPh sb="8" eb="10">
      <t>ボウスイ</t>
    </rPh>
    <rPh sb="10" eb="13">
      <t>ボウウガタ</t>
    </rPh>
    <phoneticPr fontId="3"/>
  </si>
  <si>
    <t>蛍光灯FL20W  ブラケット  防雨型</t>
    <rPh sb="0" eb="3">
      <t>ケイコウトウ</t>
    </rPh>
    <rPh sb="17" eb="20">
      <t>ボウウガタ</t>
    </rPh>
    <phoneticPr fontId="3"/>
  </si>
  <si>
    <t>蛍光灯FL40W  防雨型</t>
    <rPh sb="0" eb="3">
      <t>ケイコウトウ</t>
    </rPh>
    <rPh sb="10" eb="13">
      <t>ボウウガタ</t>
    </rPh>
    <phoneticPr fontId="3"/>
  </si>
  <si>
    <t>蛍光灯FL40W  トラフ型  防雨型</t>
    <rPh sb="16" eb="19">
      <t>ボウウガタ</t>
    </rPh>
    <phoneticPr fontId="3"/>
  </si>
  <si>
    <t>蛍光灯FL30W  防雨型</t>
    <rPh sb="10" eb="13">
      <t>ボウウガタ</t>
    </rPh>
    <phoneticPr fontId="3"/>
  </si>
  <si>
    <t>蛍光灯FL20W  防雨型</t>
    <rPh sb="10" eb="13">
      <t>ボウウガタ</t>
    </rPh>
    <phoneticPr fontId="3"/>
  </si>
  <si>
    <t>蛍光灯FL20W  トラフ型  防雨型</t>
    <rPh sb="16" eb="19">
      <t>ボウウガタ</t>
    </rPh>
    <phoneticPr fontId="3"/>
  </si>
  <si>
    <t>蛍光灯FL30W  防雨型</t>
    <rPh sb="10" eb="13">
      <t>ボウウガタ</t>
    </rPh>
    <phoneticPr fontId="3"/>
  </si>
  <si>
    <t>型式</t>
    <rPh sb="0" eb="2">
      <t>カタシキ</t>
    </rPh>
    <phoneticPr fontId="3"/>
  </si>
  <si>
    <t>片面B級BL形</t>
  </si>
  <si>
    <t>両面B級BL形</t>
    <rPh sb="0" eb="2">
      <t>リョウメン</t>
    </rPh>
    <phoneticPr fontId="3"/>
  </si>
  <si>
    <t>両面B級BL形</t>
    <rPh sb="0" eb="2">
      <t>リョウメン</t>
    </rPh>
    <phoneticPr fontId="3"/>
  </si>
  <si>
    <t>SH1-FBF20-BL</t>
  </si>
  <si>
    <t>白熱球IL80W  ダウンライト Φ150</t>
    <rPh sb="0" eb="3">
      <t>ハクネツキュウ</t>
    </rPh>
    <phoneticPr fontId="3"/>
  </si>
  <si>
    <t>ブラケット  防雨型</t>
    <rPh sb="7" eb="10">
      <t>ボウウガタ</t>
    </rPh>
    <phoneticPr fontId="3"/>
  </si>
  <si>
    <t>蛍光灯Hf32W  ブラケット  防雨型</t>
    <rPh sb="0" eb="3">
      <t>ケイコウトウ</t>
    </rPh>
    <rPh sb="17" eb="20">
      <t>ボウウガタ</t>
    </rPh>
    <phoneticPr fontId="3"/>
  </si>
  <si>
    <t>蛍光灯FL40W</t>
    <rPh sb="0" eb="3">
      <t>ケイコウトウ</t>
    </rPh>
    <phoneticPr fontId="3"/>
  </si>
  <si>
    <t>LSS10MP/RP-4-64</t>
  </si>
  <si>
    <t>HID100W  外灯</t>
    <rPh sb="9" eb="11">
      <t>ガイトウ</t>
    </rPh>
    <phoneticPr fontId="3"/>
  </si>
  <si>
    <t>誘導灯  床埋込</t>
    <rPh sb="0" eb="2">
      <t>ユウドウ</t>
    </rPh>
    <rPh sb="2" eb="3">
      <t>トウ</t>
    </rPh>
    <phoneticPr fontId="3"/>
  </si>
  <si>
    <t>蛍光灯FL20W  スクエア</t>
    <phoneticPr fontId="3"/>
  </si>
  <si>
    <t>蛍光灯FL40W  スクエア</t>
    <phoneticPr fontId="3"/>
  </si>
  <si>
    <t>No.</t>
    <phoneticPr fontId="3"/>
  </si>
  <si>
    <t>ランプ交換  光束2500lm以上</t>
    <rPh sb="3" eb="5">
      <t>コウカン</t>
    </rPh>
    <rPh sb="7" eb="9">
      <t>コウソク</t>
    </rPh>
    <rPh sb="15" eb="17">
      <t>イジョウ</t>
    </rPh>
    <phoneticPr fontId="3"/>
  </si>
  <si>
    <t>計</t>
    <rPh sb="0" eb="1">
      <t>ケイ</t>
    </rPh>
    <phoneticPr fontId="3"/>
  </si>
  <si>
    <t>照明器具代</t>
    <rPh sb="0" eb="2">
      <t>ショウメイ</t>
    </rPh>
    <rPh sb="2" eb="4">
      <t>キグ</t>
    </rPh>
    <rPh sb="4" eb="5">
      <t>ダイ</t>
    </rPh>
    <phoneticPr fontId="3"/>
  </si>
  <si>
    <t>取付費</t>
    <rPh sb="0" eb="3">
      <t>トリツケヒ</t>
    </rPh>
    <phoneticPr fontId="3"/>
  </si>
  <si>
    <t>撤去処分費</t>
    <rPh sb="0" eb="2">
      <t>テッキョ</t>
    </rPh>
    <rPh sb="2" eb="4">
      <t>ショブン</t>
    </rPh>
    <rPh sb="4" eb="5">
      <t>ヒ</t>
    </rPh>
    <phoneticPr fontId="3"/>
  </si>
  <si>
    <t>工事費</t>
    <rPh sb="0" eb="2">
      <t>コウジ</t>
    </rPh>
    <rPh sb="2" eb="3">
      <t>ヒ</t>
    </rPh>
    <phoneticPr fontId="3"/>
  </si>
  <si>
    <t>事業費</t>
    <rPh sb="0" eb="3">
      <t>ジギョウヒ</t>
    </rPh>
    <phoneticPr fontId="3"/>
  </si>
  <si>
    <t>直接工事費</t>
    <rPh sb="0" eb="2">
      <t>チョクセツ</t>
    </rPh>
    <rPh sb="2" eb="5">
      <t>コウジヒ</t>
    </rPh>
    <phoneticPr fontId="3"/>
  </si>
  <si>
    <t>現地調査費</t>
    <rPh sb="0" eb="2">
      <t>ゲンチ</t>
    </rPh>
    <rPh sb="2" eb="4">
      <t>チョウサ</t>
    </rPh>
    <rPh sb="4" eb="5">
      <t>ヒ</t>
    </rPh>
    <phoneticPr fontId="3"/>
  </si>
  <si>
    <t>詳細設計費</t>
    <rPh sb="0" eb="2">
      <t>ショウサイ</t>
    </rPh>
    <rPh sb="2" eb="4">
      <t>セッケイ</t>
    </rPh>
    <rPh sb="4" eb="5">
      <t>ヒ</t>
    </rPh>
    <phoneticPr fontId="3"/>
  </si>
  <si>
    <t>その他経費</t>
    <rPh sb="2" eb="3">
      <t>タ</t>
    </rPh>
    <rPh sb="3" eb="5">
      <t>ケイヒ</t>
    </rPh>
    <phoneticPr fontId="3"/>
  </si>
  <si>
    <t>消費税及び地方消費税相当額</t>
    <rPh sb="0" eb="3">
      <t>ショウヒゼイ</t>
    </rPh>
    <rPh sb="3" eb="4">
      <t>オヨ</t>
    </rPh>
    <rPh sb="5" eb="7">
      <t>チホウ</t>
    </rPh>
    <rPh sb="7" eb="10">
      <t>ショウヒゼイ</t>
    </rPh>
    <rPh sb="10" eb="12">
      <t>ソウトウ</t>
    </rPh>
    <rPh sb="12" eb="13">
      <t>ガク</t>
    </rPh>
    <phoneticPr fontId="3"/>
  </si>
  <si>
    <t>総計</t>
    <rPh sb="0" eb="2">
      <t>ソウケイ</t>
    </rPh>
    <phoneticPr fontId="3"/>
  </si>
  <si>
    <t>一般管理費</t>
    <rPh sb="0" eb="5">
      <t>イッパンカンリヒ</t>
    </rPh>
    <phoneticPr fontId="3"/>
  </si>
  <si>
    <t>現場管理費</t>
    <rPh sb="0" eb="2">
      <t>ゲンバ</t>
    </rPh>
    <rPh sb="2" eb="5">
      <t>カンリヒ</t>
    </rPh>
    <phoneticPr fontId="3"/>
  </si>
  <si>
    <t>共通仮設費</t>
    <rPh sb="0" eb="2">
      <t>キョウツウ</t>
    </rPh>
    <rPh sb="2" eb="4">
      <t>カセツ</t>
    </rPh>
    <rPh sb="4" eb="5">
      <t>ヒ</t>
    </rPh>
    <phoneticPr fontId="3"/>
  </si>
  <si>
    <t>既設照明</t>
    <phoneticPr fontId="4"/>
  </si>
  <si>
    <t>片面B級BL形</t>
    <phoneticPr fontId="3"/>
  </si>
  <si>
    <t>片面B級BL形</t>
    <rPh sb="6" eb="7">
      <t>カタ</t>
    </rPh>
    <phoneticPr fontId="3"/>
  </si>
  <si>
    <t>（様式第12号）</t>
    <rPh sb="1" eb="3">
      <t>ヨウシキ</t>
    </rPh>
    <rPh sb="3" eb="4">
      <t>ダイ</t>
    </rPh>
    <rPh sb="6" eb="7">
      <t>ゴウ</t>
    </rPh>
    <phoneticPr fontId="3"/>
  </si>
  <si>
    <t>LRS8-4-43</t>
    <phoneticPr fontId="3"/>
  </si>
  <si>
    <t>LSS10-4-65</t>
    <phoneticPr fontId="3"/>
  </si>
  <si>
    <t>LRS3-4-65</t>
    <phoneticPr fontId="3"/>
  </si>
  <si>
    <t>LRS3CC-4-65</t>
    <phoneticPr fontId="3"/>
  </si>
  <si>
    <t>LRS8-4-43</t>
  </si>
  <si>
    <t>kWh</t>
    <phoneticPr fontId="3"/>
  </si>
  <si>
    <t>既設照明電気使用量</t>
    <rPh sb="0" eb="2">
      <t>キセツ</t>
    </rPh>
    <rPh sb="2" eb="4">
      <t>ショウメイ</t>
    </rPh>
    <rPh sb="4" eb="6">
      <t>デンキ</t>
    </rPh>
    <rPh sb="6" eb="9">
      <t>シヨウリョウ</t>
    </rPh>
    <phoneticPr fontId="3"/>
  </si>
  <si>
    <t>LED化後照明電気使用量</t>
    <rPh sb="3" eb="4">
      <t>カ</t>
    </rPh>
    <rPh sb="4" eb="5">
      <t>ゴ</t>
    </rPh>
    <rPh sb="5" eb="7">
      <t>ショウメイ</t>
    </rPh>
    <rPh sb="7" eb="9">
      <t>デンキ</t>
    </rPh>
    <rPh sb="9" eb="12">
      <t>シヨウリョウ</t>
    </rPh>
    <phoneticPr fontId="3"/>
  </si>
  <si>
    <t>一次エネルギー削減量
（係数  9.97MJ/kWh）</t>
    <rPh sb="0" eb="2">
      <t>１ジ</t>
    </rPh>
    <rPh sb="7" eb="9">
      <t>サクゲン</t>
    </rPh>
    <rPh sb="9" eb="10">
      <t>リョウ</t>
    </rPh>
    <rPh sb="12" eb="14">
      <t>ケイスウ</t>
    </rPh>
    <phoneticPr fontId="3"/>
  </si>
  <si>
    <r>
      <t>二酸化炭素排出削減量
（係数  0.393kg-CO</t>
    </r>
    <r>
      <rPr>
        <vertAlign val="subscript"/>
        <sz val="11"/>
        <color theme="1"/>
        <rFont val="游ゴシック"/>
        <family val="3"/>
        <charset val="128"/>
        <scheme val="minor"/>
      </rPr>
      <t>2</t>
    </r>
    <r>
      <rPr>
        <sz val="11"/>
        <color theme="1"/>
        <rFont val="游ゴシック"/>
        <family val="3"/>
        <charset val="128"/>
        <scheme val="minor"/>
      </rPr>
      <t>/kWh）</t>
    </r>
    <rPh sb="0" eb="3">
      <t>ニサンカ</t>
    </rPh>
    <rPh sb="3" eb="5">
      <t>タンソ</t>
    </rPh>
    <rPh sb="5" eb="7">
      <t>ハイシュツ</t>
    </rPh>
    <rPh sb="7" eb="9">
      <t>サクゲン</t>
    </rPh>
    <rPh sb="9" eb="10">
      <t>リョウ</t>
    </rPh>
    <rPh sb="12" eb="14">
      <t>ケイスウ</t>
    </rPh>
    <phoneticPr fontId="3"/>
  </si>
  <si>
    <t>※事業費、電気料金年間削減予定額については税抜とする</t>
    <rPh sb="1" eb="4">
      <t>ジギョウヒ</t>
    </rPh>
    <rPh sb="5" eb="7">
      <t>デンキ</t>
    </rPh>
    <rPh sb="7" eb="9">
      <t>リョウキン</t>
    </rPh>
    <rPh sb="9" eb="11">
      <t>ネンカン</t>
    </rPh>
    <rPh sb="11" eb="13">
      <t>サクゲン</t>
    </rPh>
    <rPh sb="13" eb="15">
      <t>ヨテイ</t>
    </rPh>
    <rPh sb="15" eb="16">
      <t>ガク</t>
    </rPh>
    <rPh sb="21" eb="22">
      <t>ゼイ</t>
    </rPh>
    <rPh sb="22" eb="23">
      <t>ヌ</t>
    </rPh>
    <phoneticPr fontId="3"/>
  </si>
  <si>
    <t>計</t>
    <rPh sb="0" eb="1">
      <t>ケイ</t>
    </rPh>
    <phoneticPr fontId="3"/>
  </si>
  <si>
    <t>円/年</t>
    <rPh sb="0" eb="1">
      <t>エン</t>
    </rPh>
    <rPh sb="2" eb="3">
      <t>ネン</t>
    </rPh>
    <phoneticPr fontId="3"/>
  </si>
  <si>
    <t>省エネルギー削減率</t>
  </si>
  <si>
    <t>省エネ効果</t>
    <rPh sb="0" eb="1">
      <t>ショウ</t>
    </rPh>
    <rPh sb="3" eb="5">
      <t>コウカ</t>
    </rPh>
    <phoneticPr fontId="3"/>
  </si>
  <si>
    <t>（様式第10号）　事業費及び積算根拠資料</t>
    <rPh sb="9" eb="12">
      <t>ジギョウヒ</t>
    </rPh>
    <rPh sb="12" eb="13">
      <t>オヨ</t>
    </rPh>
    <rPh sb="14" eb="16">
      <t>セキサン</t>
    </rPh>
    <rPh sb="16" eb="18">
      <t>コンキョ</t>
    </rPh>
    <rPh sb="18" eb="20">
      <t>シリョウ</t>
    </rPh>
    <phoneticPr fontId="3"/>
  </si>
  <si>
    <t>様式第11号-1　削減量算出根拠一覧（長浜小学校）</t>
    <rPh sb="0" eb="2">
      <t>ヨウシキ</t>
    </rPh>
    <rPh sb="2" eb="3">
      <t>ダイ</t>
    </rPh>
    <rPh sb="5" eb="6">
      <t>ゴウ</t>
    </rPh>
    <rPh sb="9" eb="11">
      <t>サクゲン</t>
    </rPh>
    <rPh sb="11" eb="12">
      <t>リョウ</t>
    </rPh>
    <rPh sb="12" eb="14">
      <t>サンシュツ</t>
    </rPh>
    <rPh sb="14" eb="16">
      <t>コンキョ</t>
    </rPh>
    <rPh sb="16" eb="18">
      <t>イチラン</t>
    </rPh>
    <rPh sb="19" eb="21">
      <t>ナガハマ</t>
    </rPh>
    <rPh sb="21" eb="24">
      <t>ショウガッコウ</t>
    </rPh>
    <phoneticPr fontId="3"/>
  </si>
  <si>
    <t>様式第11号-2　削減量算出根拠一覧（木之本小学校）</t>
    <rPh sb="0" eb="2">
      <t>ヨウシキ</t>
    </rPh>
    <rPh sb="2" eb="3">
      <t>ダイ</t>
    </rPh>
    <rPh sb="5" eb="6">
      <t>ゴウ</t>
    </rPh>
    <rPh sb="9" eb="11">
      <t>サクゲン</t>
    </rPh>
    <rPh sb="11" eb="12">
      <t>リョウ</t>
    </rPh>
    <rPh sb="12" eb="14">
      <t>サンシュツ</t>
    </rPh>
    <rPh sb="14" eb="16">
      <t>コンキョ</t>
    </rPh>
    <rPh sb="16" eb="18">
      <t>イチラン</t>
    </rPh>
    <rPh sb="19" eb="25">
      <t>キノモトショウガッコウ</t>
    </rPh>
    <phoneticPr fontId="5"/>
  </si>
  <si>
    <t>様式第11号-3　削減量算出根拠一覧（西中学校）</t>
    <rPh sb="0" eb="2">
      <t>ヨウシキ</t>
    </rPh>
    <rPh sb="2" eb="3">
      <t>ダイ</t>
    </rPh>
    <rPh sb="5" eb="6">
      <t>ゴウ</t>
    </rPh>
    <rPh sb="19" eb="20">
      <t>ニシ</t>
    </rPh>
    <rPh sb="20" eb="23">
      <t>チュウガッコウ</t>
    </rPh>
    <phoneticPr fontId="4"/>
  </si>
  <si>
    <t>様式第13号-1　ＬＥＤ照明仕様一覧表（長浜小学校）</t>
    <rPh sb="0" eb="2">
      <t>ヨウシキ</t>
    </rPh>
    <rPh sb="2" eb="3">
      <t>ダイ</t>
    </rPh>
    <rPh sb="5" eb="6">
      <t>ゴウ</t>
    </rPh>
    <rPh sb="12" eb="14">
      <t>ショウメイ</t>
    </rPh>
    <rPh sb="14" eb="16">
      <t>シヨウ</t>
    </rPh>
    <rPh sb="16" eb="18">
      <t>イチラン</t>
    </rPh>
    <rPh sb="18" eb="19">
      <t>ヒョウ</t>
    </rPh>
    <phoneticPr fontId="3"/>
  </si>
  <si>
    <t>様式第13号-2　ＬＥＤ照明仕様一覧表（木之本小学校）</t>
    <rPh sb="0" eb="2">
      <t>ヨウシキ</t>
    </rPh>
    <rPh sb="2" eb="3">
      <t>ダイ</t>
    </rPh>
    <rPh sb="5" eb="6">
      <t>ゴウ</t>
    </rPh>
    <rPh sb="11" eb="13">
      <t>ショウメイ</t>
    </rPh>
    <rPh sb="13" eb="15">
      <t>シヨウ</t>
    </rPh>
    <rPh sb="15" eb="17">
      <t>イチラン</t>
    </rPh>
    <rPh sb="17" eb="18">
      <t>ヒョウ</t>
    </rPh>
    <phoneticPr fontId="5"/>
  </si>
  <si>
    <t>様式第13号-3　ＬＥＤ照明仕様一覧表（西中学校）</t>
    <rPh sb="0" eb="2">
      <t>ヨウシキ</t>
    </rPh>
    <rPh sb="2" eb="3">
      <t>ダイ</t>
    </rPh>
    <rPh sb="5" eb="6">
      <t>ゴウ</t>
    </rPh>
    <rPh sb="12" eb="14">
      <t>ショウメイ</t>
    </rPh>
    <rPh sb="14" eb="16">
      <t>シヨウ</t>
    </rPh>
    <rPh sb="16" eb="18">
      <t>イチラン</t>
    </rPh>
    <rPh sb="18" eb="19">
      <t>ヒョウ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</si>
</sst>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.0;[Red]\-#,##0.0"/>
    <numFmt numFmtId="177" formatCode="0.0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b/>
      <sz val="15"/>
      <color theme="3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u/>
      <sz val="18"/>
      <color theme="1"/>
      <name val="游ゴシック"/>
      <family val="3"/>
      <charset val="128"/>
      <scheme val="minor"/>
    </font>
    <font>
      <sz val="10"/>
      <color rgb="FF000000"/>
      <name val="Times New Roman"/>
      <family val="1"/>
    </font>
    <font>
      <sz val="16"/>
      <name val="游ゴシック"/>
      <family val="3"/>
      <charset val="128"/>
      <scheme val="minor"/>
    </font>
    <font>
      <sz val="10"/>
      <color rgb="FF00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9"/>
      <color rgb="FF000000"/>
      <name val="ＭＳ 明朝"/>
      <family val="1"/>
      <charset val="128"/>
    </font>
    <font>
      <vertAlign val="subscript"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</borders>
  <cellStyleXfs count="6">
    <xf numFmtId="0" fontId="0" fillId="0" borderId="0">
      <alignment vertical="center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/>
    <xf numFmtId="38" fontId="10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2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38" fontId="0" fillId="0" borderId="1" xfId="2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4" borderId="1" xfId="0" applyFill="1" applyBorder="1">
      <alignment vertical="center"/>
    </xf>
    <xf numFmtId="38" fontId="0" fillId="0" borderId="0" xfId="2" applyFont="1" applyBorder="1">
      <alignment vertical="center"/>
    </xf>
    <xf numFmtId="6" fontId="0" fillId="0" borderId="0" xfId="0" applyNumberFormat="1" applyBorder="1">
      <alignment vertical="center"/>
    </xf>
    <xf numFmtId="0" fontId="6" fillId="0" borderId="0" xfId="0" applyFont="1" applyFill="1" applyBorder="1">
      <alignment vertical="center"/>
    </xf>
    <xf numFmtId="38" fontId="0" fillId="0" borderId="1" xfId="2" applyFont="1" applyFill="1" applyBorder="1">
      <alignment vertical="center"/>
    </xf>
    <xf numFmtId="0" fontId="0" fillId="0" borderId="1" xfId="0" applyBorder="1" applyAlignment="1">
      <alignment vertical="center" shrinkToFit="1"/>
    </xf>
    <xf numFmtId="176" fontId="0" fillId="0" borderId="0" xfId="2" applyNumberFormat="1" applyFont="1" applyBorder="1" applyAlignment="1">
      <alignment horizontal="center" vertical="center"/>
    </xf>
    <xf numFmtId="38" fontId="0" fillId="0" borderId="0" xfId="2" applyFont="1" applyBorder="1" applyAlignment="1">
      <alignment horizontal="center" vertical="center"/>
    </xf>
    <xf numFmtId="176" fontId="0" fillId="0" borderId="1" xfId="2" applyNumberFormat="1" applyFont="1" applyBorder="1" applyAlignment="1">
      <alignment horizontal="center" vertical="center"/>
    </xf>
    <xf numFmtId="38" fontId="0" fillId="0" borderId="1" xfId="2" applyFont="1" applyBorder="1" applyAlignment="1">
      <alignment horizontal="center" vertical="center"/>
    </xf>
    <xf numFmtId="38" fontId="0" fillId="0" borderId="0" xfId="2" applyFont="1">
      <alignment vertical="center"/>
    </xf>
    <xf numFmtId="176" fontId="0" fillId="0" borderId="0" xfId="2" applyNumberFormat="1" applyFont="1">
      <alignment vertical="center"/>
    </xf>
    <xf numFmtId="176" fontId="0" fillId="0" borderId="1" xfId="2" applyNumberFormat="1" applyFont="1" applyBorder="1">
      <alignment vertical="center"/>
    </xf>
    <xf numFmtId="176" fontId="0" fillId="0" borderId="0" xfId="2" applyNumberFormat="1" applyFont="1" applyBorder="1">
      <alignment vertical="center"/>
    </xf>
    <xf numFmtId="176" fontId="0" fillId="0" borderId="1" xfId="2" applyNumberFormat="1" applyFont="1" applyFill="1" applyBorder="1">
      <alignment vertical="center"/>
    </xf>
    <xf numFmtId="38" fontId="0" fillId="0" borderId="0" xfId="2" applyFont="1" applyFill="1">
      <alignment vertical="center"/>
    </xf>
    <xf numFmtId="38" fontId="0" fillId="0" borderId="1" xfId="2" applyFont="1" applyBorder="1" applyAlignment="1">
      <alignment horizontal="center" vertical="center" wrapText="1"/>
    </xf>
    <xf numFmtId="38" fontId="0" fillId="0" borderId="1" xfId="2" applyFont="1" applyFill="1" applyBorder="1" applyAlignment="1">
      <alignment horizontal="center" vertical="center"/>
    </xf>
    <xf numFmtId="38" fontId="0" fillId="4" borderId="1" xfId="2" applyFont="1" applyFill="1" applyBorder="1">
      <alignment vertical="center"/>
    </xf>
    <xf numFmtId="177" fontId="0" fillId="0" borderId="0" xfId="0" applyNumberFormat="1">
      <alignment vertical="center"/>
    </xf>
    <xf numFmtId="177" fontId="0" fillId="0" borderId="1" xfId="0" applyNumberFormat="1" applyBorder="1" applyAlignment="1">
      <alignment horizontal="center" vertical="center"/>
    </xf>
    <xf numFmtId="38" fontId="0" fillId="0" borderId="0" xfId="2" applyFont="1" applyAlignment="1">
      <alignment vertical="center" shrinkToFit="1"/>
    </xf>
    <xf numFmtId="38" fontId="0" fillId="0" borderId="1" xfId="2" applyFont="1" applyBorder="1" applyAlignment="1">
      <alignment vertical="center" shrinkToFit="1"/>
    </xf>
    <xf numFmtId="38" fontId="0" fillId="0" borderId="1" xfId="2" applyFont="1" applyFill="1" applyBorder="1" applyAlignment="1">
      <alignment vertical="center" shrinkToFit="1"/>
    </xf>
    <xf numFmtId="38" fontId="0" fillId="0" borderId="0" xfId="2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176" fontId="0" fillId="0" borderId="1" xfId="2" applyNumberFormat="1" applyFont="1" applyFill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176" fontId="7" fillId="2" borderId="1" xfId="2" applyNumberFormat="1" applyFont="1" applyFill="1" applyBorder="1" applyAlignment="1">
      <alignment horizontal="center" vertical="center" shrinkToFit="1"/>
    </xf>
    <xf numFmtId="38" fontId="7" fillId="2" borderId="1" xfId="2" applyFont="1" applyFill="1" applyBorder="1" applyAlignment="1">
      <alignment horizontal="center" vertical="center" shrinkToFit="1"/>
    </xf>
    <xf numFmtId="38" fontId="8" fillId="2" borderId="1" xfId="2" applyFont="1" applyFill="1" applyBorder="1" applyAlignment="1">
      <alignment horizontal="center" vertical="center" wrapText="1"/>
    </xf>
    <xf numFmtId="38" fontId="7" fillId="3" borderId="1" xfId="2" applyFont="1" applyFill="1" applyBorder="1" applyAlignment="1">
      <alignment horizontal="center" vertical="center"/>
    </xf>
    <xf numFmtId="38" fontId="7" fillId="0" borderId="0" xfId="2" applyFont="1" applyAlignment="1">
      <alignment horizontal="center" vertical="center"/>
    </xf>
    <xf numFmtId="38" fontId="7" fillId="0" borderId="0" xfId="2" applyFont="1" applyAlignment="1">
      <alignment horizontal="center" vertical="center" shrinkToFit="1"/>
    </xf>
    <xf numFmtId="38" fontId="7" fillId="0" borderId="1" xfId="2" applyFont="1" applyFill="1" applyBorder="1" applyAlignment="1">
      <alignment horizontal="center" vertical="center"/>
    </xf>
    <xf numFmtId="38" fontId="7" fillId="5" borderId="1" xfId="2" applyFont="1" applyFill="1" applyBorder="1" applyAlignment="1">
      <alignment horizontal="center" vertical="center"/>
    </xf>
    <xf numFmtId="38" fontId="7" fillId="0" borderId="1" xfId="2" applyFont="1" applyBorder="1" applyAlignment="1">
      <alignment horizontal="center" vertical="center"/>
    </xf>
    <xf numFmtId="38" fontId="7" fillId="0" borderId="5" xfId="2" applyFont="1" applyBorder="1" applyAlignment="1">
      <alignment horizontal="center" vertical="center" shrinkToFit="1"/>
    </xf>
    <xf numFmtId="176" fontId="7" fillId="2" borderId="5" xfId="2" applyNumberFormat="1" applyFont="1" applyFill="1" applyBorder="1" applyAlignment="1">
      <alignment horizontal="center" vertical="center"/>
    </xf>
    <xf numFmtId="176" fontId="7" fillId="2" borderId="5" xfId="2" applyNumberFormat="1" applyFont="1" applyFill="1" applyBorder="1" applyAlignment="1">
      <alignment horizontal="center" vertical="center" shrinkToFit="1"/>
    </xf>
    <xf numFmtId="38" fontId="7" fillId="2" borderId="5" xfId="2" applyFont="1" applyFill="1" applyBorder="1" applyAlignment="1">
      <alignment horizontal="center" vertical="center" shrinkToFit="1"/>
    </xf>
    <xf numFmtId="38" fontId="8" fillId="2" borderId="5" xfId="2" applyFont="1" applyFill="1" applyBorder="1" applyAlignment="1">
      <alignment horizontal="center" vertical="center" wrapText="1"/>
    </xf>
    <xf numFmtId="38" fontId="7" fillId="3" borderId="5" xfId="2" applyFont="1" applyFill="1" applyBorder="1" applyAlignment="1">
      <alignment horizontal="center" vertical="center"/>
    </xf>
    <xf numFmtId="38" fontId="7" fillId="0" borderId="5" xfId="2" applyFont="1" applyFill="1" applyBorder="1" applyAlignment="1">
      <alignment horizontal="center" vertical="center"/>
    </xf>
    <xf numFmtId="38" fontId="7" fillId="5" borderId="5" xfId="2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12" fillId="0" borderId="0" xfId="3" applyFont="1" applyFill="1" applyBorder="1" applyAlignment="1">
      <alignment horizontal="left" vertical="top"/>
    </xf>
    <xf numFmtId="0" fontId="10" fillId="0" borderId="0" xfId="3" applyFill="1" applyBorder="1" applyAlignment="1">
      <alignment horizontal="left" vertical="top"/>
    </xf>
    <xf numFmtId="0" fontId="13" fillId="0" borderId="0" xfId="3" applyFont="1" applyFill="1" applyBorder="1" applyAlignment="1">
      <alignment vertical="top"/>
    </xf>
    <xf numFmtId="0" fontId="13" fillId="0" borderId="0" xfId="3" applyFont="1" applyFill="1" applyBorder="1" applyAlignment="1">
      <alignment vertical="top" wrapText="1"/>
    </xf>
    <xf numFmtId="0" fontId="15" fillId="0" borderId="15" xfId="3" applyFont="1" applyFill="1" applyBorder="1" applyAlignment="1">
      <alignment horizontal="left" vertical="top" wrapText="1" indent="2"/>
    </xf>
    <xf numFmtId="0" fontId="15" fillId="0" borderId="15" xfId="3" applyFont="1" applyFill="1" applyBorder="1" applyAlignment="1">
      <alignment horizontal="left" vertical="top" wrapText="1"/>
    </xf>
    <xf numFmtId="0" fontId="12" fillId="0" borderId="15" xfId="3" applyFont="1" applyFill="1" applyBorder="1" applyAlignment="1">
      <alignment horizontal="center" vertical="top" wrapText="1"/>
    </xf>
    <xf numFmtId="0" fontId="15" fillId="0" borderId="15" xfId="3" applyFont="1" applyFill="1" applyBorder="1" applyAlignment="1">
      <alignment horizontal="center" vertical="top" wrapText="1"/>
    </xf>
    <xf numFmtId="0" fontId="16" fillId="0" borderId="15" xfId="3" applyFont="1" applyFill="1" applyBorder="1" applyAlignment="1">
      <alignment horizontal="left" vertical="top" wrapText="1"/>
    </xf>
    <xf numFmtId="4" fontId="12" fillId="0" borderId="15" xfId="3" applyNumberFormat="1" applyFont="1" applyFill="1" applyBorder="1" applyAlignment="1">
      <alignment horizontal="right" vertical="top" shrinkToFit="1"/>
    </xf>
    <xf numFmtId="2" fontId="12" fillId="0" borderId="15" xfId="3" applyNumberFormat="1" applyFont="1" applyFill="1" applyBorder="1" applyAlignment="1">
      <alignment horizontal="right" vertical="top" shrinkToFit="1"/>
    </xf>
    <xf numFmtId="1" fontId="12" fillId="0" borderId="15" xfId="3" applyNumberFormat="1" applyFont="1" applyFill="1" applyBorder="1" applyAlignment="1">
      <alignment horizontal="right" vertical="top" shrinkToFit="1"/>
    </xf>
    <xf numFmtId="3" fontId="12" fillId="0" borderId="15" xfId="3" applyNumberFormat="1" applyFont="1" applyFill="1" applyBorder="1" applyAlignment="1">
      <alignment horizontal="right" vertical="top" shrinkToFit="1"/>
    </xf>
    <xf numFmtId="0" fontId="12" fillId="0" borderId="15" xfId="3" applyFont="1" applyFill="1" applyBorder="1" applyAlignment="1">
      <alignment horizontal="left" vertical="top" wrapText="1"/>
    </xf>
    <xf numFmtId="0" fontId="16" fillId="0" borderId="15" xfId="3" applyFont="1" applyFill="1" applyBorder="1" applyAlignment="1">
      <alignment horizontal="center" vertical="top" wrapText="1"/>
    </xf>
    <xf numFmtId="38" fontId="12" fillId="0" borderId="15" xfId="4" applyFont="1" applyFill="1" applyBorder="1" applyAlignment="1">
      <alignment horizontal="right" vertical="top" shrinkToFit="1"/>
    </xf>
    <xf numFmtId="0" fontId="12" fillId="0" borderId="15" xfId="3" applyFont="1" applyFill="1" applyBorder="1" applyAlignment="1">
      <alignment horizontal="left" vertical="center" wrapText="1"/>
    </xf>
    <xf numFmtId="0" fontId="13" fillId="0" borderId="15" xfId="3" applyFont="1" applyFill="1" applyBorder="1" applyAlignment="1">
      <alignment horizontal="left" vertical="top" wrapText="1"/>
    </xf>
    <xf numFmtId="2" fontId="17" fillId="0" borderId="15" xfId="3" applyNumberFormat="1" applyFont="1" applyFill="1" applyBorder="1" applyAlignment="1">
      <alignment horizontal="right" vertical="top" shrinkToFit="1"/>
    </xf>
    <xf numFmtId="0" fontId="12" fillId="0" borderId="0" xfId="3" applyFont="1" applyFill="1" applyBorder="1" applyAlignment="1">
      <alignment vertical="center" wrapText="1"/>
    </xf>
    <xf numFmtId="0" fontId="10" fillId="0" borderId="18" xfId="3" applyFill="1" applyBorder="1" applyAlignment="1">
      <alignment horizontal="left" vertical="top"/>
    </xf>
    <xf numFmtId="3" fontId="17" fillId="0" borderId="15" xfId="3" applyNumberFormat="1" applyFont="1" applyFill="1" applyBorder="1" applyAlignment="1">
      <alignment horizontal="right" vertical="top" shrinkToFit="1"/>
    </xf>
    <xf numFmtId="0" fontId="7" fillId="2" borderId="1" xfId="0" applyFont="1" applyFill="1" applyBorder="1" applyAlignment="1">
      <alignment horizontal="center" vertical="center"/>
    </xf>
    <xf numFmtId="3" fontId="12" fillId="4" borderId="15" xfId="3" applyNumberFormat="1" applyFont="1" applyFill="1" applyBorder="1" applyAlignment="1">
      <alignment horizontal="right" vertical="top" shrinkToFit="1"/>
    </xf>
    <xf numFmtId="0" fontId="15" fillId="0" borderId="8" xfId="3" applyFont="1" applyFill="1" applyBorder="1" applyAlignment="1">
      <alignment horizontal="center" vertical="top" wrapText="1"/>
    </xf>
    <xf numFmtId="3" fontId="12" fillId="0" borderId="8" xfId="3" applyNumberFormat="1" applyFont="1" applyFill="1" applyBorder="1" applyAlignment="1">
      <alignment horizontal="right" vertical="top" shrinkToFit="1"/>
    </xf>
    <xf numFmtId="38" fontId="12" fillId="0" borderId="8" xfId="4" applyFont="1" applyFill="1" applyBorder="1" applyAlignment="1">
      <alignment horizontal="right" vertical="top" shrinkToFit="1"/>
    </xf>
    <xf numFmtId="3" fontId="12" fillId="4" borderId="8" xfId="3" applyNumberFormat="1" applyFont="1" applyFill="1" applyBorder="1" applyAlignment="1">
      <alignment horizontal="right" vertical="top" shrinkToFit="1"/>
    </xf>
    <xf numFmtId="0" fontId="15" fillId="0" borderId="19" xfId="3" applyFont="1" applyFill="1" applyBorder="1" applyAlignment="1">
      <alignment horizontal="left" vertical="top" wrapText="1" indent="2"/>
    </xf>
    <xf numFmtId="3" fontId="12" fillId="0" borderId="19" xfId="3" applyNumberFormat="1" applyFont="1" applyFill="1" applyBorder="1" applyAlignment="1">
      <alignment horizontal="right" vertical="top" shrinkToFit="1"/>
    </xf>
    <xf numFmtId="38" fontId="12" fillId="0" borderId="19" xfId="4" applyFont="1" applyFill="1" applyBorder="1" applyAlignment="1">
      <alignment horizontal="right" vertical="top" shrinkToFit="1"/>
    </xf>
    <xf numFmtId="0" fontId="10" fillId="4" borderId="0" xfId="3" applyFill="1" applyBorder="1" applyAlignment="1">
      <alignment horizontal="left" vertical="top"/>
    </xf>
    <xf numFmtId="0" fontId="18" fillId="0" borderId="0" xfId="3" applyFont="1" applyFill="1" applyBorder="1" applyAlignment="1">
      <alignment horizontal="left" vertical="top"/>
    </xf>
    <xf numFmtId="6" fontId="7" fillId="5" borderId="1" xfId="0" applyNumberFormat="1" applyFont="1" applyFill="1" applyBorder="1" applyAlignment="1">
      <alignment horizontal="center" vertical="center"/>
    </xf>
    <xf numFmtId="38" fontId="0" fillId="0" borderId="2" xfId="2" applyNumberFormat="1" applyFont="1" applyBorder="1">
      <alignment vertical="center"/>
    </xf>
    <xf numFmtId="176" fontId="0" fillId="0" borderId="2" xfId="0" applyNumberFormat="1" applyBorder="1">
      <alignment vertical="center"/>
    </xf>
    <xf numFmtId="176" fontId="0" fillId="0" borderId="2" xfId="2" applyNumberFormat="1" applyFont="1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20" fillId="0" borderId="0" xfId="0" applyFont="1">
      <alignment vertical="center"/>
    </xf>
    <xf numFmtId="0" fontId="20" fillId="0" borderId="1" xfId="0" applyFont="1" applyBorder="1" applyAlignment="1">
      <alignment horizontal="center" vertical="center"/>
    </xf>
    <xf numFmtId="0" fontId="0" fillId="0" borderId="0" xfId="0" applyNumberFormat="1" applyBorder="1">
      <alignment vertical="center"/>
    </xf>
    <xf numFmtId="38" fontId="0" fillId="0" borderId="0" xfId="0" applyNumberFormat="1">
      <alignment vertical="center"/>
    </xf>
    <xf numFmtId="176" fontId="0" fillId="0" borderId="0" xfId="2" applyNumberFormat="1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7" fillId="0" borderId="0" xfId="0" applyFont="1" applyBorder="1" applyAlignment="1">
      <alignment horizontal="center" vertical="center"/>
    </xf>
    <xf numFmtId="38" fontId="0" fillId="0" borderId="1" xfId="2" applyFont="1" applyBorder="1" applyAlignment="1">
      <alignment horizontal="center" vertical="center" shrinkToFit="1"/>
    </xf>
    <xf numFmtId="176" fontId="0" fillId="4" borderId="1" xfId="2" applyNumberFormat="1" applyFont="1" applyFill="1" applyBorder="1">
      <alignment vertical="center"/>
    </xf>
    <xf numFmtId="176" fontId="7" fillId="2" borderId="1" xfId="2" applyNumberFormat="1" applyFont="1" applyFill="1" applyBorder="1" applyAlignment="1">
      <alignment horizontal="center" vertical="center" wrapText="1" shrinkToFit="1"/>
    </xf>
    <xf numFmtId="0" fontId="7" fillId="5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/>
    </xf>
    <xf numFmtId="177" fontId="0" fillId="4" borderId="1" xfId="0" applyNumberFormat="1" applyFill="1" applyBorder="1" applyAlignment="1">
      <alignment horizontal="center" vertical="center"/>
    </xf>
    <xf numFmtId="176" fontId="0" fillId="4" borderId="1" xfId="2" applyNumberFormat="1" applyFont="1" applyFill="1" applyBorder="1" applyAlignment="1">
      <alignment horizontal="center" vertical="center"/>
    </xf>
    <xf numFmtId="38" fontId="0" fillId="4" borderId="1" xfId="2" applyFont="1" applyFill="1" applyBorder="1" applyAlignment="1">
      <alignment horizontal="center" vertical="center"/>
    </xf>
    <xf numFmtId="38" fontId="0" fillId="4" borderId="1" xfId="2" applyFont="1" applyFill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/>
    </xf>
    <xf numFmtId="0" fontId="0" fillId="0" borderId="28" xfId="0" applyBorder="1" applyAlignment="1">
      <alignment vertical="center" shrinkToFit="1"/>
    </xf>
    <xf numFmtId="38" fontId="0" fillId="0" borderId="28" xfId="2" applyFont="1" applyBorder="1" applyAlignment="1">
      <alignment vertical="center" shrinkToFit="1"/>
    </xf>
    <xf numFmtId="38" fontId="0" fillId="0" borderId="28" xfId="2" applyFont="1" applyFill="1" applyBorder="1" applyAlignment="1">
      <alignment vertical="center" shrinkToFit="1"/>
    </xf>
    <xf numFmtId="38" fontId="0" fillId="0" borderId="0" xfId="2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20" fillId="0" borderId="0" xfId="0" applyFont="1" applyBorder="1">
      <alignment vertical="center"/>
    </xf>
    <xf numFmtId="0" fontId="2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38" fontId="9" fillId="0" borderId="0" xfId="2" applyFont="1" applyAlignment="1">
      <alignment horizontal="left" vertical="center"/>
    </xf>
    <xf numFmtId="38" fontId="0" fillId="0" borderId="25" xfId="2" applyFont="1" applyFill="1" applyBorder="1">
      <alignment vertical="center"/>
    </xf>
    <xf numFmtId="0" fontId="0" fillId="0" borderId="0" xfId="0" applyAlignment="1">
      <alignment horizontal="left" vertical="center"/>
    </xf>
    <xf numFmtId="0" fontId="7" fillId="0" borderId="0" xfId="0" applyFont="1">
      <alignment vertical="center"/>
    </xf>
    <xf numFmtId="0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176" fontId="0" fillId="0" borderId="30" xfId="2" applyNumberFormat="1" applyFont="1" applyBorder="1">
      <alignment vertical="center"/>
    </xf>
    <xf numFmtId="0" fontId="0" fillId="0" borderId="32" xfId="0" applyBorder="1">
      <alignment vertical="center"/>
    </xf>
    <xf numFmtId="0" fontId="22" fillId="0" borderId="0" xfId="0" applyFont="1">
      <alignment vertical="center"/>
    </xf>
    <xf numFmtId="38" fontId="0" fillId="0" borderId="4" xfId="2" applyFont="1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177" fontId="0" fillId="0" borderId="39" xfId="0" applyNumberFormat="1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176" fontId="0" fillId="0" borderId="42" xfId="2" applyNumberFormat="1" applyFont="1" applyBorder="1">
      <alignment vertical="center"/>
    </xf>
    <xf numFmtId="0" fontId="0" fillId="0" borderId="43" xfId="0" applyBorder="1">
      <alignment vertical="center"/>
    </xf>
    <xf numFmtId="0" fontId="0" fillId="0" borderId="33" xfId="0" applyBorder="1" applyAlignment="1">
      <alignment vertical="center"/>
    </xf>
    <xf numFmtId="177" fontId="0" fillId="0" borderId="34" xfId="5" applyNumberFormat="1" applyFont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8" fontId="0" fillId="0" borderId="1" xfId="2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38" fontId="7" fillId="3" borderId="2" xfId="2" applyFont="1" applyFill="1" applyBorder="1" applyAlignment="1">
      <alignment horizontal="center" vertical="center"/>
    </xf>
    <xf numFmtId="38" fontId="7" fillId="3" borderId="3" xfId="2" applyFont="1" applyFill="1" applyBorder="1" applyAlignment="1">
      <alignment horizontal="center" vertical="center"/>
    </xf>
    <xf numFmtId="38" fontId="7" fillId="3" borderId="4" xfId="2" applyFont="1" applyFill="1" applyBorder="1" applyAlignment="1">
      <alignment horizontal="center" vertical="center"/>
    </xf>
    <xf numFmtId="38" fontId="7" fillId="5" borderId="2" xfId="2" applyFont="1" applyFill="1" applyBorder="1" applyAlignment="1">
      <alignment horizontal="center" vertical="center"/>
    </xf>
    <xf numFmtId="38" fontId="7" fillId="5" borderId="4" xfId="2" applyFont="1" applyFill="1" applyBorder="1" applyAlignment="1">
      <alignment horizontal="center" vertical="center"/>
    </xf>
    <xf numFmtId="38" fontId="7" fillId="2" borderId="2" xfId="2" applyFont="1" applyFill="1" applyBorder="1" applyAlignment="1">
      <alignment horizontal="center" vertical="center"/>
    </xf>
    <xf numFmtId="38" fontId="7" fillId="2" borderId="3" xfId="2" applyFont="1" applyFill="1" applyBorder="1" applyAlignment="1">
      <alignment horizontal="center" vertical="center"/>
    </xf>
    <xf numFmtId="38" fontId="7" fillId="2" borderId="4" xfId="2" applyFont="1" applyFill="1" applyBorder="1" applyAlignment="1">
      <alignment horizontal="center" vertical="center"/>
    </xf>
    <xf numFmtId="176" fontId="0" fillId="0" borderId="1" xfId="2" applyNumberFormat="1" applyFont="1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3" xfId="0" applyBorder="1" applyAlignment="1">
      <alignment horizontal="center" vertical="center" textRotation="255"/>
    </xf>
    <xf numFmtId="0" fontId="21" fillId="0" borderId="0" xfId="0" applyFont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38" fontId="7" fillId="3" borderId="31" xfId="2" applyFont="1" applyFill="1" applyBorder="1" applyAlignment="1">
      <alignment horizontal="center" vertical="center"/>
    </xf>
    <xf numFmtId="38" fontId="7" fillId="3" borderId="30" xfId="2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176" fontId="0" fillId="0" borderId="2" xfId="2" applyNumberFormat="1" applyFont="1" applyBorder="1" applyAlignment="1">
      <alignment horizontal="center" vertical="center"/>
    </xf>
    <xf numFmtId="176" fontId="0" fillId="0" borderId="3" xfId="2" applyNumberFormat="1" applyFont="1" applyBorder="1" applyAlignment="1">
      <alignment horizontal="center" vertical="center"/>
    </xf>
    <xf numFmtId="176" fontId="0" fillId="0" borderId="4" xfId="2" applyNumberFormat="1" applyFont="1" applyBorder="1" applyAlignment="1">
      <alignment horizontal="center" vertical="center"/>
    </xf>
    <xf numFmtId="0" fontId="13" fillId="0" borderId="7" xfId="3" applyFont="1" applyFill="1" applyBorder="1" applyAlignment="1">
      <alignment horizontal="center" vertical="top" wrapText="1"/>
    </xf>
    <xf numFmtId="0" fontId="13" fillId="0" borderId="13" xfId="3" applyFont="1" applyFill="1" applyBorder="1" applyAlignment="1">
      <alignment horizontal="center" vertical="top" wrapText="1"/>
    </xf>
    <xf numFmtId="0" fontId="13" fillId="0" borderId="14" xfId="3" applyFont="1" applyFill="1" applyBorder="1" applyAlignment="1">
      <alignment horizontal="center" vertical="top" wrapText="1"/>
    </xf>
    <xf numFmtId="0" fontId="12" fillId="0" borderId="10" xfId="3" applyFont="1" applyFill="1" applyBorder="1" applyAlignment="1">
      <alignment horizontal="left" wrapText="1"/>
    </xf>
    <xf numFmtId="0" fontId="12" fillId="0" borderId="11" xfId="3" applyFont="1" applyFill="1" applyBorder="1" applyAlignment="1">
      <alignment horizontal="left" wrapText="1"/>
    </xf>
    <xf numFmtId="0" fontId="13" fillId="0" borderId="8" xfId="3" applyFont="1" applyFill="1" applyBorder="1" applyAlignment="1">
      <alignment horizontal="left" vertical="top" wrapText="1" indent="3"/>
    </xf>
    <xf numFmtId="0" fontId="13" fillId="0" borderId="9" xfId="3" applyFont="1" applyFill="1" applyBorder="1" applyAlignment="1">
      <alignment horizontal="left" vertical="top" wrapText="1" indent="3"/>
    </xf>
    <xf numFmtId="0" fontId="13" fillId="0" borderId="8" xfId="3" applyFont="1" applyFill="1" applyBorder="1" applyAlignment="1">
      <alignment horizontal="left" vertical="top" wrapText="1" indent="4"/>
    </xf>
    <xf numFmtId="0" fontId="13" fillId="0" borderId="9" xfId="3" applyFont="1" applyFill="1" applyBorder="1" applyAlignment="1">
      <alignment horizontal="left" vertical="top" wrapText="1" indent="4"/>
    </xf>
    <xf numFmtId="0" fontId="11" fillId="0" borderId="0" xfId="3" applyFont="1" applyFill="1" applyBorder="1" applyAlignment="1">
      <alignment horizontal="center" vertical="top" wrapText="1"/>
    </xf>
    <xf numFmtId="0" fontId="13" fillId="0" borderId="6" xfId="3" applyFont="1" applyFill="1" applyBorder="1" applyAlignment="1">
      <alignment horizontal="right" vertical="top" wrapText="1" indent="5"/>
    </xf>
    <xf numFmtId="0" fontId="15" fillId="0" borderId="7" xfId="3" applyFont="1" applyFill="1" applyBorder="1" applyAlignment="1">
      <alignment horizontal="left" vertical="top" wrapText="1"/>
    </xf>
    <xf numFmtId="0" fontId="15" fillId="0" borderId="13" xfId="3" applyFont="1" applyFill="1" applyBorder="1" applyAlignment="1">
      <alignment horizontal="left" vertical="top" wrapText="1"/>
    </xf>
    <xf numFmtId="0" fontId="15" fillId="0" borderId="14" xfId="3" applyFont="1" applyFill="1" applyBorder="1" applyAlignment="1">
      <alignment horizontal="left" vertical="top" wrapText="1"/>
    </xf>
    <xf numFmtId="0" fontId="15" fillId="0" borderId="8" xfId="3" applyFont="1" applyFill="1" applyBorder="1" applyAlignment="1">
      <alignment horizontal="left" vertical="top" wrapText="1" indent="2"/>
    </xf>
    <xf numFmtId="0" fontId="15" fillId="0" borderId="9" xfId="3" applyFont="1" applyFill="1" applyBorder="1" applyAlignment="1">
      <alignment horizontal="left" vertical="top" wrapText="1" indent="2"/>
    </xf>
    <xf numFmtId="0" fontId="15" fillId="0" borderId="7" xfId="3" applyFont="1" applyFill="1" applyBorder="1" applyAlignment="1">
      <alignment horizontal="center" vertical="top" wrapText="1"/>
    </xf>
    <xf numFmtId="0" fontId="15" fillId="0" borderId="13" xfId="3" applyFont="1" applyFill="1" applyBorder="1" applyAlignment="1">
      <alignment horizontal="center" vertical="top" wrapText="1"/>
    </xf>
    <xf numFmtId="0" fontId="15" fillId="0" borderId="14" xfId="3" applyFont="1" applyFill="1" applyBorder="1" applyAlignment="1">
      <alignment horizontal="center" vertical="top" wrapText="1"/>
    </xf>
    <xf numFmtId="0" fontId="12" fillId="0" borderId="7" xfId="3" applyFont="1" applyFill="1" applyBorder="1" applyAlignment="1">
      <alignment horizontal="center" vertical="top" wrapText="1"/>
    </xf>
    <xf numFmtId="0" fontId="12" fillId="0" borderId="13" xfId="3" applyFont="1" applyFill="1" applyBorder="1" applyAlignment="1">
      <alignment horizontal="center" vertical="top" wrapText="1"/>
    </xf>
    <xf numFmtId="0" fontId="12" fillId="0" borderId="14" xfId="3" applyFont="1" applyFill="1" applyBorder="1" applyAlignment="1">
      <alignment horizontal="center" vertical="top" wrapText="1"/>
    </xf>
    <xf numFmtId="0" fontId="15" fillId="0" borderId="10" xfId="3" applyFont="1" applyFill="1" applyBorder="1" applyAlignment="1">
      <alignment horizontal="center" vertical="top" wrapText="1"/>
    </xf>
    <xf numFmtId="0" fontId="15" fillId="0" borderId="11" xfId="3" applyFont="1" applyFill="1" applyBorder="1" applyAlignment="1">
      <alignment horizontal="center" vertical="top" wrapText="1"/>
    </xf>
    <xf numFmtId="0" fontId="15" fillId="0" borderId="16" xfId="3" applyFont="1" applyFill="1" applyBorder="1" applyAlignment="1">
      <alignment horizontal="center" vertical="top" wrapText="1"/>
    </xf>
    <xf numFmtId="0" fontId="15" fillId="0" borderId="6" xfId="3" applyFont="1" applyFill="1" applyBorder="1" applyAlignment="1">
      <alignment horizontal="center" vertical="top" wrapText="1"/>
    </xf>
    <xf numFmtId="0" fontId="15" fillId="0" borderId="20" xfId="3" applyFont="1" applyFill="1" applyBorder="1" applyAlignment="1">
      <alignment horizontal="center" vertical="top" wrapText="1"/>
    </xf>
    <xf numFmtId="0" fontId="15" fillId="0" borderId="12" xfId="3" applyFont="1" applyFill="1" applyBorder="1" applyAlignment="1">
      <alignment horizontal="center" vertical="top" wrapText="1"/>
    </xf>
    <xf numFmtId="0" fontId="15" fillId="0" borderId="21" xfId="3" applyFont="1" applyFill="1" applyBorder="1" applyAlignment="1">
      <alignment horizontal="center" vertical="top" wrapText="1"/>
    </xf>
    <xf numFmtId="0" fontId="15" fillId="0" borderId="17" xfId="3" applyFont="1" applyFill="1" applyBorder="1" applyAlignment="1">
      <alignment horizontal="center" vertical="top" wrapText="1"/>
    </xf>
  </cellXfs>
  <cellStyles count="6">
    <cellStyle name="パーセント" xfId="5" builtinId="5"/>
    <cellStyle name="桁区切り" xfId="2" builtinId="6"/>
    <cellStyle name="桁区切り 2" xfId="4" xr:uid="{25E2BC46-C14B-41E3-BE61-8A1B27AD98A3}"/>
    <cellStyle name="標準" xfId="0" builtinId="0"/>
    <cellStyle name="標準 2" xfId="1" xr:uid="{6911B90D-144E-4EC3-8CB4-4307306A4F46}"/>
    <cellStyle name="標準 3" xfId="3" xr:uid="{DDE5C2A9-CFEB-4AED-8037-77B7FFABCD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84260</xdr:colOff>
      <xdr:row>1</xdr:row>
      <xdr:rowOff>42740</xdr:rowOff>
    </xdr:from>
    <xdr:to>
      <xdr:col>17</xdr:col>
      <xdr:colOff>835270</xdr:colOff>
      <xdr:row>1</xdr:row>
      <xdr:rowOff>373673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FA01E3E-560E-4E4F-8272-DECB4867C25F}"/>
            </a:ext>
          </a:extLst>
        </xdr:cNvPr>
        <xdr:cNvSpPr txBox="1"/>
      </xdr:nvSpPr>
      <xdr:spPr>
        <a:xfrm>
          <a:off x="15749222" y="284528"/>
          <a:ext cx="751010" cy="33093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電力単価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74543</xdr:colOff>
      <xdr:row>1</xdr:row>
      <xdr:rowOff>41413</xdr:rowOff>
    </xdr:from>
    <xdr:to>
      <xdr:col>17</xdr:col>
      <xdr:colOff>825553</xdr:colOff>
      <xdr:row>1</xdr:row>
      <xdr:rowOff>372346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3A96010-1068-430C-8AA9-0E985D0D30AA}"/>
            </a:ext>
          </a:extLst>
        </xdr:cNvPr>
        <xdr:cNvSpPr txBox="1"/>
      </xdr:nvSpPr>
      <xdr:spPr>
        <a:xfrm>
          <a:off x="15720391" y="281609"/>
          <a:ext cx="751010" cy="33093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電力単価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49695</xdr:colOff>
      <xdr:row>1</xdr:row>
      <xdr:rowOff>24847</xdr:rowOff>
    </xdr:from>
    <xdr:to>
      <xdr:col>17</xdr:col>
      <xdr:colOff>800705</xdr:colOff>
      <xdr:row>1</xdr:row>
      <xdr:rowOff>355780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E0028F1-8685-48DD-8F39-8D8FB36EDE20}"/>
            </a:ext>
          </a:extLst>
        </xdr:cNvPr>
        <xdr:cNvSpPr txBox="1"/>
      </xdr:nvSpPr>
      <xdr:spPr>
        <a:xfrm>
          <a:off x="15695543" y="265043"/>
          <a:ext cx="751010" cy="33093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電力単価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CEEE0-6FE9-4E4B-BDD7-032CFE14C42C}">
  <sheetPr>
    <tabColor rgb="FFFFFF00"/>
    <pageSetUpPr fitToPage="1"/>
  </sheetPr>
  <dimension ref="A1:Q115"/>
  <sheetViews>
    <sheetView tabSelected="1" view="pageBreakPreview" topLeftCell="B1" zoomScale="55" zoomScaleNormal="85" zoomScaleSheetLayoutView="55" workbookViewId="0">
      <selection activeCell="C1" sqref="C1"/>
    </sheetView>
  </sheetViews>
  <sheetFormatPr defaultRowHeight="18.75" x14ac:dyDescent="0.4"/>
  <cols>
    <col min="1" max="1" width="44.125" style="2" hidden="1" customWidth="1"/>
    <col min="2" max="2" width="6" style="2" customWidth="1"/>
    <col min="3" max="3" width="5.125" style="32" customWidth="1"/>
    <col min="4" max="4" width="43.5" customWidth="1"/>
    <col min="5" max="5" width="11" bestFit="1" customWidth="1"/>
    <col min="6" max="6" width="8.625" customWidth="1"/>
    <col min="7" max="7" width="12.75" bestFit="1" customWidth="1"/>
    <col min="8" max="8" width="9.25" bestFit="1" customWidth="1"/>
    <col min="9" max="9" width="24.125" customWidth="1"/>
    <col min="10" max="10" width="30.375" customWidth="1"/>
    <col min="11" max="11" width="19.5" customWidth="1"/>
    <col min="12" max="13" width="11.25" customWidth="1"/>
    <col min="14" max="16" width="11.5" customWidth="1"/>
    <col min="17" max="17" width="15.125" customWidth="1"/>
  </cols>
  <sheetData>
    <row r="1" spans="1:17" x14ac:dyDescent="0.4">
      <c r="C1" s="129"/>
    </row>
    <row r="2" spans="1:17" ht="30" x14ac:dyDescent="0.4">
      <c r="C2" s="126" t="s">
        <v>379</v>
      </c>
    </row>
    <row r="3" spans="1:17" x14ac:dyDescent="0.4">
      <c r="H3" s="99"/>
    </row>
    <row r="4" spans="1:17" ht="23.25" customHeight="1" x14ac:dyDescent="0.4">
      <c r="B4" s="34"/>
      <c r="C4" s="35"/>
      <c r="D4" s="146" t="s">
        <v>32</v>
      </c>
      <c r="E4" s="147"/>
      <c r="F4" s="147"/>
      <c r="G4" s="147"/>
      <c r="H4" s="148"/>
      <c r="I4" s="149" t="s">
        <v>8</v>
      </c>
      <c r="J4" s="150"/>
      <c r="K4" s="150"/>
      <c r="L4" s="150"/>
      <c r="M4" s="151"/>
      <c r="N4" s="152" t="s">
        <v>350</v>
      </c>
      <c r="O4" s="152"/>
      <c r="P4" s="152"/>
      <c r="Q4" s="152"/>
    </row>
    <row r="5" spans="1:17" ht="33" customHeight="1" x14ac:dyDescent="0.4">
      <c r="B5" s="117"/>
      <c r="C5" s="35" t="s">
        <v>343</v>
      </c>
      <c r="D5" s="79" t="s">
        <v>34</v>
      </c>
      <c r="E5" s="79" t="s">
        <v>254</v>
      </c>
      <c r="F5" s="38" t="s">
        <v>35</v>
      </c>
      <c r="G5" s="106" t="s">
        <v>38</v>
      </c>
      <c r="H5" s="37" t="s">
        <v>145</v>
      </c>
      <c r="I5" s="39" t="s">
        <v>50</v>
      </c>
      <c r="J5" s="101" t="s">
        <v>36</v>
      </c>
      <c r="K5" s="101" t="s">
        <v>243</v>
      </c>
      <c r="L5" s="101" t="s">
        <v>37</v>
      </c>
      <c r="M5" s="101" t="s">
        <v>38</v>
      </c>
      <c r="N5" s="101" t="s">
        <v>346</v>
      </c>
      <c r="O5" s="101" t="s">
        <v>347</v>
      </c>
      <c r="P5" s="101" t="s">
        <v>348</v>
      </c>
      <c r="Q5" s="101" t="s">
        <v>349</v>
      </c>
    </row>
    <row r="6" spans="1:17" x14ac:dyDescent="0.4">
      <c r="A6" s="2" t="str">
        <f>D6&amp;E6&amp;F6&amp;G6</f>
        <v>蛍光灯FHT16W  ダウンライト Φ150埋込型119</v>
      </c>
      <c r="B6" s="118"/>
      <c r="C6" s="104">
        <v>1</v>
      </c>
      <c r="D6" s="1" t="s">
        <v>276</v>
      </c>
      <c r="E6" s="4" t="s">
        <v>272</v>
      </c>
      <c r="F6" s="97">
        <v>1</v>
      </c>
      <c r="G6" s="26">
        <v>19</v>
      </c>
      <c r="H6" s="4">
        <v>27</v>
      </c>
      <c r="I6" s="1" t="s">
        <v>65</v>
      </c>
      <c r="J6" s="6"/>
      <c r="K6" s="111"/>
      <c r="L6" s="112"/>
      <c r="M6" s="113"/>
      <c r="N6" s="24"/>
      <c r="O6" s="24"/>
      <c r="P6" s="24"/>
      <c r="Q6" s="3">
        <f>(N6+O6+P6)*H6</f>
        <v>0</v>
      </c>
    </row>
    <row r="7" spans="1:17" x14ac:dyDescent="0.4">
      <c r="A7" s="2" t="str">
        <f t="shared" ref="A7:A69" si="0">D7&amp;E7&amp;F7&amp;G7</f>
        <v>蛍光灯FDL18W  ダウンライト Φ100埋込型120</v>
      </c>
      <c r="B7" s="119"/>
      <c r="C7" s="104">
        <v>2</v>
      </c>
      <c r="D7" s="18" t="s">
        <v>306</v>
      </c>
      <c r="E7" s="14" t="s">
        <v>272</v>
      </c>
      <c r="F7" s="15">
        <v>1</v>
      </c>
      <c r="G7" s="14">
        <v>20</v>
      </c>
      <c r="H7" s="15">
        <v>1</v>
      </c>
      <c r="I7" s="3" t="s">
        <v>66</v>
      </c>
      <c r="J7" s="105"/>
      <c r="K7" s="114"/>
      <c r="L7" s="115"/>
      <c r="M7" s="113"/>
      <c r="N7" s="24"/>
      <c r="O7" s="24"/>
      <c r="P7" s="24"/>
      <c r="Q7" s="3">
        <f t="shared" ref="Q7:Q69" si="1">(N7+O7+P7)*H7</f>
        <v>0</v>
      </c>
    </row>
    <row r="8" spans="1:17" x14ac:dyDescent="0.4">
      <c r="A8" s="2" t="str">
        <f t="shared" si="0"/>
        <v>蛍光灯FDL27W  ダウンライト Φ200埋込型130</v>
      </c>
      <c r="B8" s="119"/>
      <c r="C8" s="104">
        <v>3</v>
      </c>
      <c r="D8" s="18" t="s">
        <v>294</v>
      </c>
      <c r="E8" s="14" t="s">
        <v>272</v>
      </c>
      <c r="F8" s="15">
        <v>1</v>
      </c>
      <c r="G8" s="14">
        <v>30</v>
      </c>
      <c r="H8" s="15">
        <v>19</v>
      </c>
      <c r="I8" s="3" t="s">
        <v>66</v>
      </c>
      <c r="J8" s="105"/>
      <c r="K8" s="114"/>
      <c r="L8" s="115"/>
      <c r="M8" s="113"/>
      <c r="N8" s="24"/>
      <c r="O8" s="24"/>
      <c r="P8" s="24"/>
      <c r="Q8" s="3">
        <f t="shared" si="1"/>
        <v>0</v>
      </c>
    </row>
    <row r="9" spans="1:17" x14ac:dyDescent="0.4">
      <c r="A9" s="2" t="str">
        <f t="shared" si="0"/>
        <v>ダウンライト Φ125埋込型117</v>
      </c>
      <c r="B9" s="118"/>
      <c r="C9" s="104">
        <v>4</v>
      </c>
      <c r="D9" s="1" t="s">
        <v>267</v>
      </c>
      <c r="E9" s="4" t="s">
        <v>249</v>
      </c>
      <c r="F9" s="15">
        <v>1</v>
      </c>
      <c r="G9" s="14">
        <v>17</v>
      </c>
      <c r="H9" s="15">
        <v>92</v>
      </c>
      <c r="I9" s="3" t="s">
        <v>66</v>
      </c>
      <c r="J9" s="6"/>
      <c r="K9" s="111"/>
      <c r="L9" s="115"/>
      <c r="M9" s="113"/>
      <c r="N9" s="24"/>
      <c r="O9" s="24"/>
      <c r="P9" s="24"/>
      <c r="Q9" s="3">
        <f t="shared" si="1"/>
        <v>0</v>
      </c>
    </row>
    <row r="10" spans="1:17" x14ac:dyDescent="0.4">
      <c r="A10" s="2" t="str">
        <f t="shared" si="0"/>
        <v>ダウンライト Φ150埋込型120</v>
      </c>
      <c r="B10" s="118"/>
      <c r="C10" s="104">
        <v>5</v>
      </c>
      <c r="D10" s="1" t="s">
        <v>268</v>
      </c>
      <c r="E10" s="4" t="s">
        <v>249</v>
      </c>
      <c r="F10" s="15">
        <v>1</v>
      </c>
      <c r="G10" s="14">
        <v>20</v>
      </c>
      <c r="H10" s="15">
        <v>37</v>
      </c>
      <c r="I10" s="3" t="s">
        <v>66</v>
      </c>
      <c r="J10" s="6"/>
      <c r="K10" s="111"/>
      <c r="L10" s="115"/>
      <c r="M10" s="113"/>
      <c r="N10" s="24"/>
      <c r="O10" s="24"/>
      <c r="P10" s="24"/>
      <c r="Q10" s="3">
        <f t="shared" si="1"/>
        <v>0</v>
      </c>
    </row>
    <row r="11" spans="1:17" x14ac:dyDescent="0.4">
      <c r="A11" s="2" t="str">
        <f t="shared" si="0"/>
        <v>白熱球IL80W  ダウンライト Φ150埋込型180</v>
      </c>
      <c r="B11" s="118"/>
      <c r="C11" s="104">
        <v>6</v>
      </c>
      <c r="D11" s="1" t="s">
        <v>334</v>
      </c>
      <c r="E11" s="4" t="s">
        <v>249</v>
      </c>
      <c r="F11" s="15">
        <v>1</v>
      </c>
      <c r="G11" s="14">
        <v>80</v>
      </c>
      <c r="H11" s="15">
        <v>6</v>
      </c>
      <c r="I11" s="3" t="s">
        <v>66</v>
      </c>
      <c r="J11" s="6"/>
      <c r="K11" s="111"/>
      <c r="L11" s="115"/>
      <c r="M11" s="113"/>
      <c r="N11" s="24"/>
      <c r="O11" s="24"/>
      <c r="P11" s="24"/>
      <c r="Q11" s="3">
        <f t="shared" si="1"/>
        <v>0</v>
      </c>
    </row>
    <row r="12" spans="1:17" x14ac:dyDescent="0.4">
      <c r="A12" s="2" t="str">
        <f t="shared" si="0"/>
        <v>蛍光灯FHT32W  ダウンライト Φ150埋込型135</v>
      </c>
      <c r="B12" s="118"/>
      <c r="C12" s="104">
        <v>7</v>
      </c>
      <c r="D12" s="1" t="s">
        <v>277</v>
      </c>
      <c r="E12" s="4" t="s">
        <v>272</v>
      </c>
      <c r="F12" s="97">
        <v>1</v>
      </c>
      <c r="G12" s="26">
        <v>35</v>
      </c>
      <c r="H12" s="4">
        <v>28</v>
      </c>
      <c r="I12" s="1" t="s">
        <v>67</v>
      </c>
      <c r="J12" s="6"/>
      <c r="K12" s="111"/>
      <c r="L12" s="112"/>
      <c r="M12" s="113"/>
      <c r="N12" s="24"/>
      <c r="O12" s="24"/>
      <c r="P12" s="24"/>
      <c r="Q12" s="3">
        <f t="shared" si="1"/>
        <v>0</v>
      </c>
    </row>
    <row r="13" spans="1:17" x14ac:dyDescent="0.4">
      <c r="A13" s="2" t="str">
        <f t="shared" si="0"/>
        <v>ダウンライト Φ150埋込型230</v>
      </c>
      <c r="B13" s="118"/>
      <c r="C13" s="104">
        <v>8</v>
      </c>
      <c r="D13" s="1" t="s">
        <v>268</v>
      </c>
      <c r="E13" s="4" t="s">
        <v>249</v>
      </c>
      <c r="F13" s="15">
        <v>2</v>
      </c>
      <c r="G13" s="14">
        <v>30</v>
      </c>
      <c r="H13" s="15">
        <v>3</v>
      </c>
      <c r="I13" s="3" t="s">
        <v>67</v>
      </c>
      <c r="J13" s="6"/>
      <c r="K13" s="111"/>
      <c r="L13" s="115"/>
      <c r="M13" s="113"/>
      <c r="N13" s="24"/>
      <c r="O13" s="24"/>
      <c r="P13" s="24"/>
      <c r="Q13" s="3">
        <f t="shared" si="1"/>
        <v>0</v>
      </c>
    </row>
    <row r="14" spans="1:17" x14ac:dyDescent="0.4">
      <c r="A14" s="2" t="str">
        <f t="shared" si="0"/>
        <v>HID150W  ダウンライト Φ200埋込型1167.5</v>
      </c>
      <c r="B14" s="119"/>
      <c r="C14" s="104">
        <v>9</v>
      </c>
      <c r="D14" s="18" t="s">
        <v>304</v>
      </c>
      <c r="E14" s="14" t="s">
        <v>272</v>
      </c>
      <c r="F14" s="15">
        <v>1</v>
      </c>
      <c r="G14" s="14">
        <v>167.5</v>
      </c>
      <c r="H14" s="15">
        <v>4</v>
      </c>
      <c r="I14" s="3" t="s">
        <v>110</v>
      </c>
      <c r="J14" s="105"/>
      <c r="K14" s="114"/>
      <c r="L14" s="115"/>
      <c r="M14" s="113"/>
      <c r="N14" s="24"/>
      <c r="O14" s="24"/>
      <c r="P14" s="24"/>
      <c r="Q14" s="3">
        <f t="shared" si="1"/>
        <v>0</v>
      </c>
    </row>
    <row r="15" spans="1:17" x14ac:dyDescent="0.4">
      <c r="A15" s="2" t="str">
        <f t="shared" si="0"/>
        <v>ダウンライト Φ200埋込型1158</v>
      </c>
      <c r="B15" s="118"/>
      <c r="C15" s="104">
        <v>10</v>
      </c>
      <c r="D15" s="1" t="s">
        <v>270</v>
      </c>
      <c r="E15" s="4" t="s">
        <v>249</v>
      </c>
      <c r="F15" s="15">
        <v>1</v>
      </c>
      <c r="G15" s="14">
        <v>158</v>
      </c>
      <c r="H15" s="15">
        <v>8</v>
      </c>
      <c r="I15" s="3" t="s">
        <v>69</v>
      </c>
      <c r="J15" s="6"/>
      <c r="K15" s="111"/>
      <c r="L15" s="115"/>
      <c r="M15" s="113"/>
      <c r="N15" s="24"/>
      <c r="O15" s="24"/>
      <c r="P15" s="24"/>
      <c r="Q15" s="3">
        <f t="shared" si="1"/>
        <v>0</v>
      </c>
    </row>
    <row r="16" spans="1:17" x14ac:dyDescent="0.4">
      <c r="A16" s="2" t="str">
        <f t="shared" si="0"/>
        <v>蛍光灯FL40W  埋込型345.7</v>
      </c>
      <c r="B16" s="120"/>
      <c r="C16" s="104">
        <v>11</v>
      </c>
      <c r="D16" s="20" t="s">
        <v>295</v>
      </c>
      <c r="E16" s="33" t="s">
        <v>272</v>
      </c>
      <c r="F16" s="23">
        <v>3</v>
      </c>
      <c r="G16" s="33">
        <v>45.7</v>
      </c>
      <c r="H16" s="23">
        <v>8</v>
      </c>
      <c r="I16" s="10" t="s">
        <v>70</v>
      </c>
      <c r="J16" s="105"/>
      <c r="K16" s="114"/>
      <c r="L16" s="115"/>
      <c r="M16" s="113"/>
      <c r="N16" s="24"/>
      <c r="O16" s="24"/>
      <c r="P16" s="24"/>
      <c r="Q16" s="3">
        <f t="shared" si="1"/>
        <v>0</v>
      </c>
    </row>
    <row r="17" spans="1:17" x14ac:dyDescent="0.4">
      <c r="A17" s="2" t="str">
        <f t="shared" si="0"/>
        <v>蛍光灯FL20W  埋込型121.5</v>
      </c>
      <c r="B17" s="119"/>
      <c r="C17" s="104">
        <v>12</v>
      </c>
      <c r="D17" s="18" t="s">
        <v>296</v>
      </c>
      <c r="E17" s="14" t="s">
        <v>272</v>
      </c>
      <c r="F17" s="15">
        <v>1</v>
      </c>
      <c r="G17" s="14">
        <v>21.5</v>
      </c>
      <c r="H17" s="15">
        <v>4</v>
      </c>
      <c r="I17" s="3" t="s">
        <v>4</v>
      </c>
      <c r="J17" s="105"/>
      <c r="K17" s="114"/>
      <c r="L17" s="115"/>
      <c r="M17" s="113"/>
      <c r="N17" s="24"/>
      <c r="O17" s="24"/>
      <c r="P17" s="24"/>
      <c r="Q17" s="3">
        <f t="shared" si="1"/>
        <v>0</v>
      </c>
    </row>
    <row r="18" spans="1:17" x14ac:dyDescent="0.4">
      <c r="A18" s="2" t="str">
        <f t="shared" si="0"/>
        <v>蛍光灯FL20W  長円型埋込型221.5</v>
      </c>
      <c r="B18" s="119"/>
      <c r="C18" s="104">
        <v>13</v>
      </c>
      <c r="D18" s="18" t="s">
        <v>308</v>
      </c>
      <c r="E18" s="14" t="s">
        <v>272</v>
      </c>
      <c r="F18" s="22">
        <v>2</v>
      </c>
      <c r="G18" s="14">
        <v>21.5</v>
      </c>
      <c r="H18" s="15">
        <v>48</v>
      </c>
      <c r="I18" s="3" t="s">
        <v>4</v>
      </c>
      <c r="J18" s="105"/>
      <c r="K18" s="114"/>
      <c r="L18" s="116"/>
      <c r="M18" s="113"/>
      <c r="N18" s="24"/>
      <c r="O18" s="24"/>
      <c r="P18" s="24"/>
      <c r="Q18" s="3">
        <f t="shared" si="1"/>
        <v>0</v>
      </c>
    </row>
    <row r="19" spans="1:17" x14ac:dyDescent="0.4">
      <c r="A19" s="2" t="str">
        <f t="shared" si="0"/>
        <v>蛍光灯Hf16W埋込型226</v>
      </c>
      <c r="B19" s="118"/>
      <c r="C19" s="104">
        <v>14</v>
      </c>
      <c r="D19" s="1" t="s">
        <v>258</v>
      </c>
      <c r="E19" s="4" t="s">
        <v>272</v>
      </c>
      <c r="F19" s="97">
        <v>2</v>
      </c>
      <c r="G19" s="26">
        <v>26</v>
      </c>
      <c r="H19" s="4">
        <v>1</v>
      </c>
      <c r="I19" s="1" t="s">
        <v>4</v>
      </c>
      <c r="J19" s="6"/>
      <c r="K19" s="111"/>
      <c r="L19" s="112"/>
      <c r="M19" s="113"/>
      <c r="N19" s="24"/>
      <c r="O19" s="24"/>
      <c r="P19" s="24"/>
      <c r="Q19" s="3">
        <f t="shared" si="1"/>
        <v>0</v>
      </c>
    </row>
    <row r="20" spans="1:17" x14ac:dyDescent="0.4">
      <c r="A20" s="2" t="str">
        <f t="shared" si="0"/>
        <v>蛍光灯FL40W埋込型145.7</v>
      </c>
      <c r="B20" s="118"/>
      <c r="C20" s="104">
        <v>15</v>
      </c>
      <c r="D20" s="1" t="s">
        <v>257</v>
      </c>
      <c r="E20" s="4" t="s">
        <v>249</v>
      </c>
      <c r="F20" s="15">
        <v>1</v>
      </c>
      <c r="G20" s="14">
        <v>45.7</v>
      </c>
      <c r="H20" s="15">
        <v>62</v>
      </c>
      <c r="I20" s="3" t="s">
        <v>63</v>
      </c>
      <c r="J20" s="6"/>
      <c r="K20" s="111"/>
      <c r="L20" s="115"/>
      <c r="M20" s="113"/>
      <c r="N20" s="24"/>
      <c r="O20" s="24"/>
      <c r="P20" s="24"/>
      <c r="Q20" s="3">
        <f t="shared" si="1"/>
        <v>0</v>
      </c>
    </row>
    <row r="21" spans="1:17" x14ac:dyDescent="0.4">
      <c r="A21" s="2" t="str">
        <f t="shared" si="0"/>
        <v>蛍光灯FL40W埋込型245.7</v>
      </c>
      <c r="B21" s="118"/>
      <c r="C21" s="104">
        <v>16</v>
      </c>
      <c r="D21" s="1" t="s">
        <v>257</v>
      </c>
      <c r="E21" s="4" t="s">
        <v>249</v>
      </c>
      <c r="F21" s="15">
        <v>2</v>
      </c>
      <c r="G21" s="14">
        <v>45.7</v>
      </c>
      <c r="H21" s="15">
        <v>156</v>
      </c>
      <c r="I21" s="3" t="s">
        <v>366</v>
      </c>
      <c r="J21" s="6"/>
      <c r="K21" s="111"/>
      <c r="L21" s="115"/>
      <c r="M21" s="113"/>
      <c r="N21" s="24"/>
      <c r="O21" s="24"/>
      <c r="P21" s="24"/>
      <c r="Q21" s="3">
        <f t="shared" si="1"/>
        <v>0</v>
      </c>
    </row>
    <row r="22" spans="1:17" x14ac:dyDescent="0.4">
      <c r="A22" s="2" t="str">
        <f t="shared" si="0"/>
        <v>蛍光灯FL40W  長円型埋込型245.7</v>
      </c>
      <c r="B22" s="120"/>
      <c r="C22" s="104">
        <v>17</v>
      </c>
      <c r="D22" s="20" t="s">
        <v>312</v>
      </c>
      <c r="E22" s="33" t="s">
        <v>272</v>
      </c>
      <c r="F22" s="23">
        <v>2</v>
      </c>
      <c r="G22" s="33">
        <v>45.7</v>
      </c>
      <c r="H22" s="23">
        <v>20</v>
      </c>
      <c r="I22" s="3" t="s">
        <v>366</v>
      </c>
      <c r="J22" s="105"/>
      <c r="K22" s="114"/>
      <c r="L22" s="115"/>
      <c r="M22" s="113"/>
      <c r="N22" s="24"/>
      <c r="O22" s="24"/>
      <c r="P22" s="24"/>
      <c r="Q22" s="3">
        <f t="shared" si="1"/>
        <v>0</v>
      </c>
    </row>
    <row r="23" spans="1:17" x14ac:dyDescent="0.4">
      <c r="A23" s="2" t="str">
        <f t="shared" si="0"/>
        <v>蛍光灯Hf32W埋込型242</v>
      </c>
      <c r="B23" s="118"/>
      <c r="C23" s="104">
        <v>18</v>
      </c>
      <c r="D23" s="1" t="s">
        <v>259</v>
      </c>
      <c r="E23" s="4" t="s">
        <v>248</v>
      </c>
      <c r="F23" s="15">
        <v>2</v>
      </c>
      <c r="G23" s="14">
        <v>42</v>
      </c>
      <c r="H23" s="15">
        <v>233</v>
      </c>
      <c r="I23" s="3" t="s">
        <v>366</v>
      </c>
      <c r="J23" s="6"/>
      <c r="K23" s="111"/>
      <c r="L23" s="115"/>
      <c r="M23" s="113"/>
      <c r="N23" s="24"/>
      <c r="O23" s="24"/>
      <c r="P23" s="24"/>
      <c r="Q23" s="3">
        <f t="shared" si="1"/>
        <v>0</v>
      </c>
    </row>
    <row r="24" spans="1:17" x14ac:dyDescent="0.4">
      <c r="A24" s="2" t="str">
        <f t="shared" si="0"/>
        <v>蛍光灯Hf32W  黒板灯埋込型142</v>
      </c>
      <c r="B24" s="118"/>
      <c r="C24" s="104">
        <v>19</v>
      </c>
      <c r="D24" s="1" t="s">
        <v>260</v>
      </c>
      <c r="E24" s="4" t="s">
        <v>249</v>
      </c>
      <c r="F24" s="15">
        <v>1</v>
      </c>
      <c r="G24" s="14">
        <v>42</v>
      </c>
      <c r="H24" s="15">
        <v>126</v>
      </c>
      <c r="I24" s="3" t="s">
        <v>368</v>
      </c>
      <c r="J24" s="6"/>
      <c r="K24" s="111"/>
      <c r="L24" s="115"/>
      <c r="M24" s="113"/>
      <c r="N24" s="24"/>
      <c r="O24" s="24"/>
      <c r="P24" s="24"/>
      <c r="Q24" s="3">
        <f t="shared" si="1"/>
        <v>0</v>
      </c>
    </row>
    <row r="25" spans="1:17" x14ac:dyDescent="0.4">
      <c r="A25" s="2" t="str">
        <f t="shared" si="0"/>
        <v>蛍光灯Hf32W  反射笠付埋込型242</v>
      </c>
      <c r="B25" s="118"/>
      <c r="C25" s="104">
        <v>20</v>
      </c>
      <c r="D25" s="1" t="s">
        <v>275</v>
      </c>
      <c r="E25" s="4" t="s">
        <v>272</v>
      </c>
      <c r="F25" s="97">
        <v>2</v>
      </c>
      <c r="G25" s="26">
        <v>42</v>
      </c>
      <c r="H25" s="4">
        <v>3</v>
      </c>
      <c r="I25" s="3" t="s">
        <v>366</v>
      </c>
      <c r="J25" s="6"/>
      <c r="K25" s="111"/>
      <c r="L25" s="112"/>
      <c r="M25" s="113"/>
      <c r="N25" s="24"/>
      <c r="O25" s="24"/>
      <c r="P25" s="24"/>
      <c r="Q25" s="3">
        <f t="shared" si="1"/>
        <v>0</v>
      </c>
    </row>
    <row r="26" spans="1:17" x14ac:dyDescent="0.4">
      <c r="A26" s="2" t="str">
        <f t="shared" si="0"/>
        <v>蛍光灯Hf32W  調光式埋込型242</v>
      </c>
      <c r="B26" s="118"/>
      <c r="C26" s="104">
        <v>21</v>
      </c>
      <c r="D26" s="1" t="s">
        <v>261</v>
      </c>
      <c r="E26" s="4" t="s">
        <v>249</v>
      </c>
      <c r="F26" s="15">
        <v>2</v>
      </c>
      <c r="G26" s="14">
        <v>42</v>
      </c>
      <c r="H26" s="15">
        <v>6</v>
      </c>
      <c r="I26" s="3" t="s">
        <v>366</v>
      </c>
      <c r="J26" s="6"/>
      <c r="K26" s="111"/>
      <c r="L26" s="115"/>
      <c r="M26" s="113"/>
      <c r="N26" s="24"/>
      <c r="O26" s="24"/>
      <c r="P26" s="24"/>
      <c r="Q26" s="3">
        <f t="shared" si="1"/>
        <v>0</v>
      </c>
    </row>
    <row r="27" spans="1:17" x14ac:dyDescent="0.4">
      <c r="A27" s="2" t="str">
        <f t="shared" si="0"/>
        <v>蛍光灯Hf32W  Cチャン回避埋込型242</v>
      </c>
      <c r="B27" s="118"/>
      <c r="C27" s="104">
        <v>22</v>
      </c>
      <c r="D27" s="1" t="s">
        <v>287</v>
      </c>
      <c r="E27" s="4" t="s">
        <v>272</v>
      </c>
      <c r="F27" s="97">
        <v>2</v>
      </c>
      <c r="G27" s="26">
        <v>42</v>
      </c>
      <c r="H27" s="4">
        <v>2</v>
      </c>
      <c r="I27" s="1" t="s">
        <v>367</v>
      </c>
      <c r="J27" s="6"/>
      <c r="K27" s="111"/>
      <c r="L27" s="112"/>
      <c r="M27" s="113"/>
      <c r="N27" s="24"/>
      <c r="O27" s="24"/>
      <c r="P27" s="24"/>
      <c r="Q27" s="3">
        <f t="shared" si="1"/>
        <v>0</v>
      </c>
    </row>
    <row r="28" spans="1:17" x14ac:dyDescent="0.4">
      <c r="A28" s="2" t="str">
        <f t="shared" si="0"/>
        <v>蛍光灯FL30W  防雨型埋込型232</v>
      </c>
      <c r="B28" s="118"/>
      <c r="C28" s="104">
        <v>23</v>
      </c>
      <c r="D28" s="1" t="s">
        <v>325</v>
      </c>
      <c r="E28" s="4" t="s">
        <v>249</v>
      </c>
      <c r="F28" s="15">
        <v>2</v>
      </c>
      <c r="G28" s="14">
        <v>32</v>
      </c>
      <c r="H28" s="15">
        <v>40</v>
      </c>
      <c r="I28" s="3" t="s">
        <v>62</v>
      </c>
      <c r="J28" s="6"/>
      <c r="K28" s="111"/>
      <c r="L28" s="115"/>
      <c r="M28" s="113"/>
      <c r="N28" s="24"/>
      <c r="O28" s="24"/>
      <c r="P28" s="24"/>
      <c r="Q28" s="3">
        <f t="shared" si="1"/>
        <v>0</v>
      </c>
    </row>
    <row r="29" spans="1:17" x14ac:dyDescent="0.4">
      <c r="A29" s="2" t="str">
        <f t="shared" si="0"/>
        <v>蛍光灯FL40W  黒板灯  埋込型145.7</v>
      </c>
      <c r="B29" s="120"/>
      <c r="C29" s="104">
        <v>24</v>
      </c>
      <c r="D29" s="20" t="s">
        <v>299</v>
      </c>
      <c r="E29" s="33" t="s">
        <v>272</v>
      </c>
      <c r="F29" s="23">
        <v>1</v>
      </c>
      <c r="G29" s="33">
        <v>45.7</v>
      </c>
      <c r="H29" s="23">
        <v>68</v>
      </c>
      <c r="I29" s="10" t="s">
        <v>364</v>
      </c>
      <c r="J29" s="105"/>
      <c r="K29" s="114"/>
      <c r="L29" s="115"/>
      <c r="M29" s="113"/>
      <c r="N29" s="24"/>
      <c r="O29" s="24"/>
      <c r="P29" s="24"/>
      <c r="Q29" s="3">
        <f t="shared" si="1"/>
        <v>0</v>
      </c>
    </row>
    <row r="30" spans="1:17" x14ac:dyDescent="0.4">
      <c r="A30" s="2" t="str">
        <f t="shared" si="0"/>
        <v>蛍光灯FPL55W  600角埋込型445.7</v>
      </c>
      <c r="B30" s="118"/>
      <c r="C30" s="104">
        <v>25</v>
      </c>
      <c r="D30" s="1" t="s">
        <v>255</v>
      </c>
      <c r="E30" s="4" t="s">
        <v>249</v>
      </c>
      <c r="F30" s="15">
        <v>4</v>
      </c>
      <c r="G30" s="14">
        <v>45.7</v>
      </c>
      <c r="H30" s="15">
        <v>6</v>
      </c>
      <c r="I30" s="3" t="s">
        <v>72</v>
      </c>
      <c r="J30" s="6"/>
      <c r="K30" s="111"/>
      <c r="L30" s="115"/>
      <c r="M30" s="113"/>
      <c r="N30" s="24"/>
      <c r="O30" s="24"/>
      <c r="P30" s="24"/>
      <c r="Q30" s="3">
        <f t="shared" si="1"/>
        <v>0</v>
      </c>
    </row>
    <row r="31" spans="1:17" x14ac:dyDescent="0.4">
      <c r="A31" s="2" t="str">
        <f t="shared" si="0"/>
        <v>蛍光灯FL20W  片反射トラフ型直付型121.5</v>
      </c>
      <c r="B31" s="118"/>
      <c r="C31" s="104">
        <v>26</v>
      </c>
      <c r="D31" s="1" t="s">
        <v>129</v>
      </c>
      <c r="E31" s="4" t="s">
        <v>247</v>
      </c>
      <c r="F31" s="97">
        <v>1</v>
      </c>
      <c r="G31" s="26">
        <v>21.5</v>
      </c>
      <c r="H31" s="4">
        <v>1</v>
      </c>
      <c r="I31" s="1" t="s">
        <v>131</v>
      </c>
      <c r="J31" s="6"/>
      <c r="K31" s="111"/>
      <c r="L31" s="112"/>
      <c r="M31" s="113"/>
      <c r="N31" s="24"/>
      <c r="O31" s="24"/>
      <c r="P31" s="24"/>
      <c r="Q31" s="3">
        <f t="shared" si="1"/>
        <v>0</v>
      </c>
    </row>
    <row r="32" spans="1:17" x14ac:dyDescent="0.4">
      <c r="A32" s="2" t="str">
        <f t="shared" si="0"/>
        <v>蛍光灯FL20W  トラフ型  防雨型直付型121.5</v>
      </c>
      <c r="B32" s="118"/>
      <c r="C32" s="104">
        <v>27</v>
      </c>
      <c r="D32" s="1" t="s">
        <v>327</v>
      </c>
      <c r="E32" s="4" t="s">
        <v>247</v>
      </c>
      <c r="F32" s="15">
        <v>1</v>
      </c>
      <c r="G32" s="14">
        <v>21.5</v>
      </c>
      <c r="H32" s="15">
        <v>4</v>
      </c>
      <c r="I32" s="3" t="s">
        <v>54</v>
      </c>
      <c r="J32" s="6"/>
      <c r="K32" s="111"/>
      <c r="L32" s="115"/>
      <c r="M32" s="113"/>
      <c r="N32" s="24"/>
      <c r="O32" s="24"/>
      <c r="P32" s="24"/>
      <c r="Q32" s="3">
        <f t="shared" si="1"/>
        <v>0</v>
      </c>
    </row>
    <row r="33" spans="1:17" x14ac:dyDescent="0.4">
      <c r="A33" s="2" t="str">
        <f t="shared" si="0"/>
        <v>蛍光灯FL40W  トラフ型直付型145.7</v>
      </c>
      <c r="B33" s="118"/>
      <c r="C33" s="104">
        <v>28</v>
      </c>
      <c r="D33" s="1" t="s">
        <v>22</v>
      </c>
      <c r="E33" s="4" t="s">
        <v>247</v>
      </c>
      <c r="F33" s="15">
        <v>1</v>
      </c>
      <c r="G33" s="14">
        <v>45.7</v>
      </c>
      <c r="H33" s="15">
        <v>8</v>
      </c>
      <c r="I33" s="3" t="s">
        <v>55</v>
      </c>
      <c r="J33" s="6"/>
      <c r="K33" s="111"/>
      <c r="L33" s="115"/>
      <c r="M33" s="113"/>
      <c r="N33" s="24"/>
      <c r="O33" s="24"/>
      <c r="P33" s="24"/>
      <c r="Q33" s="3">
        <f t="shared" si="1"/>
        <v>0</v>
      </c>
    </row>
    <row r="34" spans="1:17" x14ac:dyDescent="0.4">
      <c r="A34" s="2" t="str">
        <f t="shared" si="0"/>
        <v>蛍光灯FL40W  トラフ型  防雨型直付型145.7</v>
      </c>
      <c r="B34" s="118"/>
      <c r="C34" s="104">
        <v>29</v>
      </c>
      <c r="D34" s="1" t="s">
        <v>324</v>
      </c>
      <c r="E34" s="4" t="s">
        <v>247</v>
      </c>
      <c r="F34" s="15">
        <v>1</v>
      </c>
      <c r="G34" s="14">
        <v>45.7</v>
      </c>
      <c r="H34" s="15">
        <v>11</v>
      </c>
      <c r="I34" s="3" t="s">
        <v>55</v>
      </c>
      <c r="J34" s="6"/>
      <c r="K34" s="111"/>
      <c r="L34" s="115"/>
      <c r="M34" s="113"/>
      <c r="N34" s="24"/>
      <c r="O34" s="24"/>
      <c r="P34" s="24"/>
      <c r="Q34" s="3">
        <f t="shared" si="1"/>
        <v>0</v>
      </c>
    </row>
    <row r="35" spans="1:17" x14ac:dyDescent="0.4">
      <c r="A35" s="2" t="str">
        <f t="shared" si="0"/>
        <v>直付型コンフォート(ルーバー付き)直付型242</v>
      </c>
      <c r="B35" s="118"/>
      <c r="C35" s="104">
        <v>30</v>
      </c>
      <c r="D35" s="1" t="s">
        <v>132</v>
      </c>
      <c r="E35" s="4" t="s">
        <v>247</v>
      </c>
      <c r="F35" s="97">
        <v>2</v>
      </c>
      <c r="G35" s="26">
        <v>42</v>
      </c>
      <c r="H35" s="4">
        <v>38</v>
      </c>
      <c r="I35" s="1" t="s">
        <v>133</v>
      </c>
      <c r="J35" s="6"/>
      <c r="K35" s="111"/>
      <c r="L35" s="112"/>
      <c r="M35" s="113"/>
      <c r="N35" s="24"/>
      <c r="O35" s="24"/>
      <c r="P35" s="24"/>
      <c r="Q35" s="3">
        <f t="shared" si="1"/>
        <v>0</v>
      </c>
    </row>
    <row r="36" spans="1:17" x14ac:dyDescent="0.4">
      <c r="A36" s="2" t="str">
        <f t="shared" si="0"/>
        <v>ガード付直付型234</v>
      </c>
      <c r="B36" s="118"/>
      <c r="C36" s="104">
        <v>31</v>
      </c>
      <c r="D36" s="1" t="s">
        <v>262</v>
      </c>
      <c r="E36" s="4" t="s">
        <v>247</v>
      </c>
      <c r="F36" s="15">
        <v>2</v>
      </c>
      <c r="G36" s="14">
        <v>34</v>
      </c>
      <c r="H36" s="15">
        <v>8</v>
      </c>
      <c r="I36" s="3" t="s">
        <v>77</v>
      </c>
      <c r="J36" s="6"/>
      <c r="K36" s="111"/>
      <c r="L36" s="115"/>
      <c r="M36" s="113"/>
      <c r="N36" s="24"/>
      <c r="O36" s="24"/>
      <c r="P36" s="24"/>
      <c r="Q36" s="3">
        <f t="shared" si="1"/>
        <v>0</v>
      </c>
    </row>
    <row r="37" spans="1:17" x14ac:dyDescent="0.4">
      <c r="A37" s="2" t="str">
        <f t="shared" si="0"/>
        <v>蛍光灯FL20W  防雨型直付型221.5</v>
      </c>
      <c r="B37" s="118"/>
      <c r="C37" s="104">
        <v>32</v>
      </c>
      <c r="D37" s="1" t="s">
        <v>326</v>
      </c>
      <c r="E37" s="4" t="s">
        <v>247</v>
      </c>
      <c r="F37" s="15">
        <v>2</v>
      </c>
      <c r="G37" s="14">
        <v>21.5</v>
      </c>
      <c r="H37" s="15">
        <v>1</v>
      </c>
      <c r="I37" s="3" t="s">
        <v>58</v>
      </c>
      <c r="J37" s="6"/>
      <c r="K37" s="111"/>
      <c r="L37" s="115"/>
      <c r="M37" s="113"/>
      <c r="N37" s="24"/>
      <c r="O37" s="24"/>
      <c r="P37" s="24"/>
      <c r="Q37" s="3">
        <f t="shared" si="1"/>
        <v>0</v>
      </c>
    </row>
    <row r="38" spans="1:17" x14ac:dyDescent="0.4">
      <c r="A38" s="2" t="str">
        <f t="shared" si="0"/>
        <v>蛍光灯FL20W 直付型121.5</v>
      </c>
      <c r="B38" s="118"/>
      <c r="C38" s="104">
        <v>33</v>
      </c>
      <c r="D38" s="1" t="s">
        <v>256</v>
      </c>
      <c r="E38" s="4" t="s">
        <v>247</v>
      </c>
      <c r="F38" s="15">
        <v>1</v>
      </c>
      <c r="G38" s="14">
        <v>21.5</v>
      </c>
      <c r="H38" s="15">
        <v>14</v>
      </c>
      <c r="I38" s="3" t="s">
        <v>5</v>
      </c>
      <c r="J38" s="6"/>
      <c r="K38" s="111"/>
      <c r="L38" s="115"/>
      <c r="M38" s="113"/>
      <c r="N38" s="24"/>
      <c r="O38" s="24"/>
      <c r="P38" s="24"/>
      <c r="Q38" s="3">
        <f t="shared" si="1"/>
        <v>0</v>
      </c>
    </row>
    <row r="39" spans="1:17" x14ac:dyDescent="0.4">
      <c r="A39" s="2" t="str">
        <f t="shared" si="0"/>
        <v>蛍光灯Hf16W 直付型126</v>
      </c>
      <c r="B39" s="118"/>
      <c r="C39" s="104">
        <v>34</v>
      </c>
      <c r="D39" s="1" t="s">
        <v>282</v>
      </c>
      <c r="E39" s="4" t="s">
        <v>247</v>
      </c>
      <c r="F39" s="97">
        <v>1</v>
      </c>
      <c r="G39" s="26">
        <v>26</v>
      </c>
      <c r="H39" s="4">
        <v>17</v>
      </c>
      <c r="I39" s="1" t="s">
        <v>5</v>
      </c>
      <c r="J39" s="6"/>
      <c r="K39" s="111"/>
      <c r="L39" s="112"/>
      <c r="M39" s="113"/>
      <c r="N39" s="24"/>
      <c r="O39" s="24"/>
      <c r="P39" s="24"/>
      <c r="Q39" s="3">
        <f t="shared" si="1"/>
        <v>0</v>
      </c>
    </row>
    <row r="40" spans="1:17" x14ac:dyDescent="0.4">
      <c r="A40" s="2" t="str">
        <f t="shared" si="0"/>
        <v>蛍光灯FL20W 直付型221.5</v>
      </c>
      <c r="B40" s="118"/>
      <c r="C40" s="104">
        <v>35</v>
      </c>
      <c r="D40" s="1" t="s">
        <v>278</v>
      </c>
      <c r="E40" s="4" t="s">
        <v>247</v>
      </c>
      <c r="F40" s="97">
        <v>2</v>
      </c>
      <c r="G40" s="26">
        <v>21.5</v>
      </c>
      <c r="H40" s="4">
        <v>39</v>
      </c>
      <c r="I40" s="1" t="s">
        <v>6</v>
      </c>
      <c r="J40" s="6"/>
      <c r="K40" s="111"/>
      <c r="L40" s="112"/>
      <c r="M40" s="113"/>
      <c r="N40" s="24"/>
      <c r="O40" s="24"/>
      <c r="P40" s="24"/>
      <c r="Q40" s="3">
        <f t="shared" si="1"/>
        <v>0</v>
      </c>
    </row>
    <row r="41" spans="1:17" x14ac:dyDescent="0.4">
      <c r="A41" s="2" t="str">
        <f t="shared" si="0"/>
        <v>蛍光灯Hf16W直付型226</v>
      </c>
      <c r="B41" s="118"/>
      <c r="C41" s="104">
        <v>36</v>
      </c>
      <c r="D41" s="1" t="s">
        <v>258</v>
      </c>
      <c r="E41" s="4" t="s">
        <v>247</v>
      </c>
      <c r="F41" s="15">
        <v>2</v>
      </c>
      <c r="G41" s="14">
        <v>26</v>
      </c>
      <c r="H41" s="15">
        <v>64</v>
      </c>
      <c r="I41" s="3" t="s">
        <v>6</v>
      </c>
      <c r="J41" s="6"/>
      <c r="K41" s="111"/>
      <c r="L41" s="115"/>
      <c r="M41" s="113"/>
      <c r="N41" s="24"/>
      <c r="O41" s="24"/>
      <c r="P41" s="24"/>
      <c r="Q41" s="3">
        <f t="shared" si="1"/>
        <v>0</v>
      </c>
    </row>
    <row r="42" spans="1:17" x14ac:dyDescent="0.4">
      <c r="A42" s="2" t="str">
        <f t="shared" si="0"/>
        <v>蛍光灯FL40W直付型145.7</v>
      </c>
      <c r="B42" s="118"/>
      <c r="C42" s="104">
        <v>37</v>
      </c>
      <c r="D42" s="1" t="s">
        <v>257</v>
      </c>
      <c r="E42" s="4" t="s">
        <v>247</v>
      </c>
      <c r="F42" s="97">
        <v>1</v>
      </c>
      <c r="G42" s="26">
        <v>45.7</v>
      </c>
      <c r="H42" s="4">
        <v>16</v>
      </c>
      <c r="I42" s="1" t="s">
        <v>7</v>
      </c>
      <c r="J42" s="6"/>
      <c r="K42" s="111"/>
      <c r="L42" s="112"/>
      <c r="M42" s="113"/>
      <c r="N42" s="24"/>
      <c r="O42" s="24"/>
      <c r="P42" s="24"/>
      <c r="Q42" s="3">
        <f t="shared" si="1"/>
        <v>0</v>
      </c>
    </row>
    <row r="43" spans="1:17" x14ac:dyDescent="0.4">
      <c r="A43" s="2" t="str">
        <f t="shared" si="0"/>
        <v>蛍光灯Hf32W直付型142</v>
      </c>
      <c r="B43" s="118"/>
      <c r="C43" s="104">
        <v>38</v>
      </c>
      <c r="D43" s="1" t="s">
        <v>259</v>
      </c>
      <c r="E43" s="4" t="s">
        <v>247</v>
      </c>
      <c r="F43" s="15">
        <v>1</v>
      </c>
      <c r="G43" s="14">
        <v>42</v>
      </c>
      <c r="H43" s="15">
        <v>40</v>
      </c>
      <c r="I43" s="1" t="s">
        <v>7</v>
      </c>
      <c r="J43" s="6"/>
      <c r="K43" s="111"/>
      <c r="L43" s="115"/>
      <c r="M43" s="113"/>
      <c r="N43" s="24"/>
      <c r="O43" s="24"/>
      <c r="P43" s="24"/>
      <c r="Q43" s="3">
        <f t="shared" si="1"/>
        <v>0</v>
      </c>
    </row>
    <row r="44" spans="1:17" x14ac:dyDescent="0.4">
      <c r="A44" s="2" t="str">
        <f t="shared" si="0"/>
        <v>蛍光灯FL40W直付型245.7</v>
      </c>
      <c r="B44" s="119"/>
      <c r="C44" s="104">
        <v>39</v>
      </c>
      <c r="D44" s="18" t="s">
        <v>337</v>
      </c>
      <c r="E44" s="14" t="s">
        <v>292</v>
      </c>
      <c r="F44" s="15">
        <v>2</v>
      </c>
      <c r="G44" s="14">
        <v>45.7</v>
      </c>
      <c r="H44" s="15">
        <v>297</v>
      </c>
      <c r="I44" s="3" t="s">
        <v>365</v>
      </c>
      <c r="J44" s="105"/>
      <c r="K44" s="114"/>
      <c r="L44" s="115"/>
      <c r="M44" s="113"/>
      <c r="N44" s="24"/>
      <c r="O44" s="24"/>
      <c r="P44" s="24"/>
      <c r="Q44" s="3">
        <f t="shared" si="1"/>
        <v>0</v>
      </c>
    </row>
    <row r="45" spans="1:17" x14ac:dyDescent="0.4">
      <c r="A45" s="2" t="str">
        <f t="shared" si="0"/>
        <v>蛍光灯FL20W天吊型421.5</v>
      </c>
      <c r="B45" s="119"/>
      <c r="C45" s="104">
        <v>40</v>
      </c>
      <c r="D45" s="18" t="s">
        <v>286</v>
      </c>
      <c r="E45" s="14" t="s">
        <v>293</v>
      </c>
      <c r="F45" s="15">
        <v>4</v>
      </c>
      <c r="G45" s="14">
        <v>21.5</v>
      </c>
      <c r="H45" s="15">
        <v>1</v>
      </c>
      <c r="I45" s="3" t="s">
        <v>365</v>
      </c>
      <c r="J45" s="105"/>
      <c r="K45" s="114"/>
      <c r="L45" s="115"/>
      <c r="M45" s="113"/>
      <c r="N45" s="24"/>
      <c r="O45" s="24"/>
      <c r="P45" s="24"/>
      <c r="Q45" s="3">
        <f t="shared" si="1"/>
        <v>0</v>
      </c>
    </row>
    <row r="46" spans="1:17" x14ac:dyDescent="0.4">
      <c r="A46" s="2" t="str">
        <f t="shared" si="0"/>
        <v>蛍光灯Hf32W直付型242</v>
      </c>
      <c r="B46" s="118"/>
      <c r="C46" s="104">
        <v>41</v>
      </c>
      <c r="D46" s="1" t="s">
        <v>259</v>
      </c>
      <c r="E46" s="4" t="s">
        <v>247</v>
      </c>
      <c r="F46" s="15">
        <v>2</v>
      </c>
      <c r="G46" s="14">
        <v>42</v>
      </c>
      <c r="H46" s="15">
        <v>646</v>
      </c>
      <c r="I46" s="3" t="s">
        <v>365</v>
      </c>
      <c r="J46" s="6"/>
      <c r="K46" s="111"/>
      <c r="L46" s="115"/>
      <c r="M46" s="113"/>
      <c r="N46" s="24"/>
      <c r="O46" s="24"/>
      <c r="P46" s="24"/>
      <c r="Q46" s="3">
        <f t="shared" si="1"/>
        <v>0</v>
      </c>
    </row>
    <row r="47" spans="1:17" x14ac:dyDescent="0.4">
      <c r="A47" s="2" t="str">
        <f t="shared" si="0"/>
        <v>蛍光灯Hf32W  ガード付直付型242</v>
      </c>
      <c r="B47" s="118"/>
      <c r="C47" s="104">
        <v>42</v>
      </c>
      <c r="D47" s="1" t="s">
        <v>285</v>
      </c>
      <c r="E47" s="4" t="s">
        <v>247</v>
      </c>
      <c r="F47" s="97">
        <v>2</v>
      </c>
      <c r="G47" s="26">
        <v>42</v>
      </c>
      <c r="H47" s="4">
        <v>3</v>
      </c>
      <c r="I47" s="3" t="s">
        <v>365</v>
      </c>
      <c r="J47" s="6"/>
      <c r="K47" s="111"/>
      <c r="L47" s="112"/>
      <c r="M47" s="113"/>
      <c r="N47" s="24"/>
      <c r="O47" s="24"/>
      <c r="P47" s="24"/>
      <c r="Q47" s="3">
        <f t="shared" si="1"/>
        <v>0</v>
      </c>
    </row>
    <row r="48" spans="1:17" x14ac:dyDescent="0.4">
      <c r="A48" s="2" t="str">
        <f t="shared" si="0"/>
        <v>反射笠付天吊型242</v>
      </c>
      <c r="B48" s="118"/>
      <c r="C48" s="104">
        <v>43</v>
      </c>
      <c r="D48" s="1" t="s">
        <v>290</v>
      </c>
      <c r="E48" s="4" t="s">
        <v>273</v>
      </c>
      <c r="F48" s="97">
        <v>2</v>
      </c>
      <c r="G48" s="26">
        <v>42</v>
      </c>
      <c r="H48" s="4">
        <v>12</v>
      </c>
      <c r="I48" s="3" t="s">
        <v>365</v>
      </c>
      <c r="J48" s="6"/>
      <c r="K48" s="111"/>
      <c r="L48" s="112"/>
      <c r="M48" s="113"/>
      <c r="N48" s="24"/>
      <c r="O48" s="24"/>
      <c r="P48" s="24"/>
      <c r="Q48" s="3">
        <f t="shared" si="1"/>
        <v>0</v>
      </c>
    </row>
    <row r="49" spans="1:17" x14ac:dyDescent="0.4">
      <c r="A49" s="2" t="str">
        <f t="shared" si="0"/>
        <v>蛍光灯FL40W  防雨型直付型245.7</v>
      </c>
      <c r="B49" s="118"/>
      <c r="C49" s="104">
        <v>44</v>
      </c>
      <c r="D49" s="1" t="s">
        <v>323</v>
      </c>
      <c r="E49" s="4" t="s">
        <v>247</v>
      </c>
      <c r="F49" s="97">
        <v>2</v>
      </c>
      <c r="G49" s="26">
        <v>45.7</v>
      </c>
      <c r="H49" s="4">
        <v>15</v>
      </c>
      <c r="I49" s="1" t="s">
        <v>338</v>
      </c>
      <c r="J49" s="6"/>
      <c r="K49" s="111"/>
      <c r="L49" s="112"/>
      <c r="M49" s="113"/>
      <c r="N49" s="24"/>
      <c r="O49" s="24"/>
      <c r="P49" s="24"/>
      <c r="Q49" s="3">
        <f t="shared" si="1"/>
        <v>0</v>
      </c>
    </row>
    <row r="50" spans="1:17" x14ac:dyDescent="0.4">
      <c r="A50" s="2" t="str">
        <f t="shared" si="0"/>
        <v>蛍光灯FL30W  防雨型直付型232</v>
      </c>
      <c r="B50" s="118"/>
      <c r="C50" s="104">
        <v>45</v>
      </c>
      <c r="D50" s="1" t="s">
        <v>325</v>
      </c>
      <c r="E50" s="4" t="s">
        <v>247</v>
      </c>
      <c r="F50" s="15">
        <v>2</v>
      </c>
      <c r="G50" s="14">
        <v>32</v>
      </c>
      <c r="H50" s="15">
        <v>1</v>
      </c>
      <c r="I50" s="3" t="s">
        <v>57</v>
      </c>
      <c r="J50" s="6"/>
      <c r="K50" s="111"/>
      <c r="L50" s="115"/>
      <c r="M50" s="113"/>
      <c r="N50" s="24"/>
      <c r="O50" s="24"/>
      <c r="P50" s="24"/>
      <c r="Q50" s="3">
        <f t="shared" si="1"/>
        <v>0</v>
      </c>
    </row>
    <row r="51" spans="1:17" x14ac:dyDescent="0.4">
      <c r="A51" s="2" t="str">
        <f t="shared" si="0"/>
        <v>蛍光灯Hf32W  防雨型直付型242</v>
      </c>
      <c r="B51" s="118"/>
      <c r="C51" s="104">
        <v>46</v>
      </c>
      <c r="D51" s="1" t="s">
        <v>321</v>
      </c>
      <c r="E51" s="4" t="s">
        <v>247</v>
      </c>
      <c r="F51" s="97">
        <v>2</v>
      </c>
      <c r="G51" s="26">
        <v>42</v>
      </c>
      <c r="H51" s="4">
        <v>12</v>
      </c>
      <c r="I51" s="1" t="s">
        <v>57</v>
      </c>
      <c r="J51" s="6"/>
      <c r="K51" s="111"/>
      <c r="L51" s="112"/>
      <c r="M51" s="113"/>
      <c r="N51" s="24"/>
      <c r="O51" s="24"/>
      <c r="P51" s="24"/>
      <c r="Q51" s="3">
        <f t="shared" si="1"/>
        <v>0</v>
      </c>
    </row>
    <row r="52" spans="1:17" x14ac:dyDescent="0.4">
      <c r="A52" s="2" t="str">
        <f t="shared" si="0"/>
        <v>黒板灯天吊型142</v>
      </c>
      <c r="B52" s="118"/>
      <c r="C52" s="104">
        <v>47</v>
      </c>
      <c r="D52" s="1" t="s">
        <v>291</v>
      </c>
      <c r="E52" s="4" t="s">
        <v>273</v>
      </c>
      <c r="F52" s="97">
        <v>1</v>
      </c>
      <c r="G52" s="26">
        <v>42</v>
      </c>
      <c r="H52" s="4">
        <v>4</v>
      </c>
      <c r="I52" s="1" t="s">
        <v>56</v>
      </c>
      <c r="J52" s="6"/>
      <c r="K52" s="111"/>
      <c r="L52" s="112"/>
      <c r="M52" s="113"/>
      <c r="N52" s="24"/>
      <c r="O52" s="24"/>
      <c r="P52" s="24"/>
      <c r="Q52" s="3">
        <f t="shared" si="1"/>
        <v>0</v>
      </c>
    </row>
    <row r="53" spans="1:17" x14ac:dyDescent="0.4">
      <c r="A53" s="2" t="str">
        <f t="shared" si="0"/>
        <v>蛍光灯Hf32W  黒板灯直付型242</v>
      </c>
      <c r="B53" s="118"/>
      <c r="C53" s="104">
        <v>48</v>
      </c>
      <c r="D53" s="1" t="s">
        <v>260</v>
      </c>
      <c r="E53" s="4" t="s">
        <v>247</v>
      </c>
      <c r="F53" s="15">
        <v>2</v>
      </c>
      <c r="G53" s="14">
        <v>42</v>
      </c>
      <c r="H53" s="15">
        <v>6</v>
      </c>
      <c r="I53" s="3" t="s">
        <v>56</v>
      </c>
      <c r="J53" s="6"/>
      <c r="K53" s="111"/>
      <c r="L53" s="115"/>
      <c r="M53" s="113"/>
      <c r="N53" s="24"/>
      <c r="O53" s="24"/>
      <c r="P53" s="24"/>
      <c r="Q53" s="3">
        <f t="shared" si="1"/>
        <v>0</v>
      </c>
    </row>
    <row r="54" spans="1:17" x14ac:dyDescent="0.4">
      <c r="A54" s="2" t="str">
        <f t="shared" si="0"/>
        <v>蛍光灯FL10W  標示灯壁埋込型110</v>
      </c>
      <c r="B54" s="118"/>
      <c r="C54" s="104">
        <v>49</v>
      </c>
      <c r="D54" s="18" t="s">
        <v>313</v>
      </c>
      <c r="E54" s="4" t="s">
        <v>250</v>
      </c>
      <c r="F54" s="15">
        <v>1</v>
      </c>
      <c r="G54" s="14">
        <v>10</v>
      </c>
      <c r="H54" s="15">
        <v>7</v>
      </c>
      <c r="I54" s="3" t="s">
        <v>85</v>
      </c>
      <c r="J54" s="105"/>
      <c r="K54" s="111"/>
      <c r="L54" s="115"/>
      <c r="M54" s="113"/>
      <c r="N54" s="24"/>
      <c r="O54" s="24"/>
      <c r="P54" s="24"/>
      <c r="Q54" s="3">
        <f t="shared" si="1"/>
        <v>0</v>
      </c>
    </row>
    <row r="55" spans="1:17" x14ac:dyDescent="0.4">
      <c r="A55" s="2" t="str">
        <f t="shared" si="0"/>
        <v>片面B級BL形壁埋込型126</v>
      </c>
      <c r="B55" s="118"/>
      <c r="C55" s="104">
        <v>50</v>
      </c>
      <c r="D55" s="1" t="s">
        <v>330</v>
      </c>
      <c r="E55" s="4" t="s">
        <v>250</v>
      </c>
      <c r="F55" s="15">
        <v>1</v>
      </c>
      <c r="G55" s="14">
        <v>26</v>
      </c>
      <c r="H55" s="15">
        <v>8</v>
      </c>
      <c r="I55" s="3" t="s">
        <v>84</v>
      </c>
      <c r="J55" s="6"/>
      <c r="K55" s="111"/>
      <c r="L55" s="115"/>
      <c r="M55" s="113"/>
      <c r="N55" s="24"/>
      <c r="O55" s="24"/>
      <c r="P55" s="24"/>
      <c r="Q55" s="3">
        <f t="shared" si="1"/>
        <v>0</v>
      </c>
    </row>
    <row r="56" spans="1:17" x14ac:dyDescent="0.4">
      <c r="A56" s="2" t="str">
        <f t="shared" si="0"/>
        <v>片面B級BL形直付型126</v>
      </c>
      <c r="B56" s="118"/>
      <c r="C56" s="104">
        <v>52</v>
      </c>
      <c r="D56" s="1" t="s">
        <v>330</v>
      </c>
      <c r="E56" s="4" t="s">
        <v>247</v>
      </c>
      <c r="F56" s="15">
        <v>1</v>
      </c>
      <c r="G56" s="14">
        <v>26</v>
      </c>
      <c r="H56" s="15">
        <v>3</v>
      </c>
      <c r="I56" s="3" t="s">
        <v>333</v>
      </c>
      <c r="J56" s="6"/>
      <c r="K56" s="111"/>
      <c r="L56" s="115"/>
      <c r="M56" s="113"/>
      <c r="N56" s="24"/>
      <c r="O56" s="24"/>
      <c r="P56" s="24"/>
      <c r="Q56" s="3">
        <f t="shared" si="1"/>
        <v>0</v>
      </c>
    </row>
    <row r="57" spans="1:17" x14ac:dyDescent="0.4">
      <c r="A57" s="2" t="str">
        <f t="shared" si="0"/>
        <v>両面B級BL形天井埋込型126</v>
      </c>
      <c r="B57" s="118"/>
      <c r="C57" s="104">
        <v>53</v>
      </c>
      <c r="D57" s="1" t="s">
        <v>331</v>
      </c>
      <c r="E57" s="4" t="s">
        <v>251</v>
      </c>
      <c r="F57" s="15">
        <v>1</v>
      </c>
      <c r="G57" s="14">
        <v>26</v>
      </c>
      <c r="H57" s="15">
        <v>7</v>
      </c>
      <c r="I57" s="3" t="s">
        <v>83</v>
      </c>
      <c r="J57" s="6"/>
      <c r="K57" s="111"/>
      <c r="L57" s="115"/>
      <c r="M57" s="113"/>
      <c r="N57" s="24"/>
      <c r="O57" s="24"/>
      <c r="P57" s="24"/>
      <c r="Q57" s="3">
        <f t="shared" si="1"/>
        <v>0</v>
      </c>
    </row>
    <row r="58" spans="1:17" x14ac:dyDescent="0.4">
      <c r="A58" s="2" t="str">
        <f t="shared" si="0"/>
        <v>片面B級BL形天井埋込型126</v>
      </c>
      <c r="B58" s="118"/>
      <c r="C58" s="104">
        <v>54</v>
      </c>
      <c r="D58" s="1" t="s">
        <v>361</v>
      </c>
      <c r="E58" s="4" t="s">
        <v>251</v>
      </c>
      <c r="F58" s="97">
        <v>1</v>
      </c>
      <c r="G58" s="26">
        <v>26</v>
      </c>
      <c r="H58" s="4">
        <v>3</v>
      </c>
      <c r="I58" s="1" t="s">
        <v>83</v>
      </c>
      <c r="J58" s="6"/>
      <c r="K58" s="111"/>
      <c r="L58" s="112"/>
      <c r="M58" s="113"/>
      <c r="N58" s="24"/>
      <c r="O58" s="24"/>
      <c r="P58" s="24"/>
      <c r="Q58" s="3">
        <f t="shared" si="1"/>
        <v>0</v>
      </c>
    </row>
    <row r="59" spans="1:17" x14ac:dyDescent="0.4">
      <c r="A59" s="2" t="str">
        <f t="shared" si="0"/>
        <v>誘導灯  床埋込床埋込型110</v>
      </c>
      <c r="B59" s="118"/>
      <c r="C59" s="104">
        <v>55</v>
      </c>
      <c r="D59" s="1" t="s">
        <v>340</v>
      </c>
      <c r="E59" s="4" t="s">
        <v>252</v>
      </c>
      <c r="F59" s="15">
        <v>1</v>
      </c>
      <c r="G59" s="14">
        <v>10</v>
      </c>
      <c r="H59" s="15">
        <v>4</v>
      </c>
      <c r="I59" s="3" t="s">
        <v>13</v>
      </c>
      <c r="J59" s="6"/>
      <c r="K59" s="111"/>
      <c r="L59" s="115"/>
      <c r="M59" s="113"/>
      <c r="N59" s="24"/>
      <c r="O59" s="24"/>
      <c r="P59" s="24"/>
      <c r="Q59" s="3">
        <f t="shared" si="1"/>
        <v>0</v>
      </c>
    </row>
    <row r="60" spans="1:17" x14ac:dyDescent="0.4">
      <c r="A60" s="2" t="str">
        <f t="shared" si="0"/>
        <v>非常灯  埋込穴φ100埋込型10</v>
      </c>
      <c r="B60" s="118"/>
      <c r="C60" s="104">
        <v>56</v>
      </c>
      <c r="D60" s="1" t="s">
        <v>264</v>
      </c>
      <c r="E60" s="4" t="s">
        <v>249</v>
      </c>
      <c r="F60" s="15">
        <v>1</v>
      </c>
      <c r="G60" s="14">
        <v>0</v>
      </c>
      <c r="H60" s="15">
        <v>48</v>
      </c>
      <c r="I60" s="3" t="s">
        <v>64</v>
      </c>
      <c r="J60" s="6"/>
      <c r="K60" s="111"/>
      <c r="L60" s="115"/>
      <c r="M60" s="113"/>
      <c r="N60" s="24"/>
      <c r="O60" s="24"/>
      <c r="P60" s="24"/>
      <c r="Q60" s="3">
        <f t="shared" si="1"/>
        <v>0</v>
      </c>
    </row>
    <row r="61" spans="1:17" x14ac:dyDescent="0.4">
      <c r="A61" s="2" t="str">
        <f t="shared" si="0"/>
        <v>非常灯  埋込穴φ150埋込型10</v>
      </c>
      <c r="B61" s="118"/>
      <c r="C61" s="104">
        <v>57</v>
      </c>
      <c r="D61" s="1" t="s">
        <v>265</v>
      </c>
      <c r="E61" s="4" t="s">
        <v>249</v>
      </c>
      <c r="F61" s="15">
        <v>1</v>
      </c>
      <c r="G61" s="14">
        <v>0</v>
      </c>
      <c r="H61" s="15">
        <v>6</v>
      </c>
      <c r="I61" s="3" t="s">
        <v>64</v>
      </c>
      <c r="J61" s="6"/>
      <c r="K61" s="111"/>
      <c r="L61" s="115"/>
      <c r="M61" s="113"/>
      <c r="N61" s="24"/>
      <c r="O61" s="24"/>
      <c r="P61" s="24"/>
      <c r="Q61" s="3">
        <f t="shared" si="1"/>
        <v>0</v>
      </c>
    </row>
    <row r="62" spans="1:17" x14ac:dyDescent="0.4">
      <c r="A62" s="2" t="str">
        <f t="shared" si="0"/>
        <v>ブラケット（非常灯兼用）直付型145.7</v>
      </c>
      <c r="B62" s="118"/>
      <c r="C62" s="104">
        <v>58</v>
      </c>
      <c r="D62" s="1" t="s">
        <v>136</v>
      </c>
      <c r="E62" s="4" t="s">
        <v>247</v>
      </c>
      <c r="F62" s="97">
        <v>1</v>
      </c>
      <c r="G62" s="26">
        <v>45.7</v>
      </c>
      <c r="H62" s="4">
        <v>1</v>
      </c>
      <c r="I62" s="1" t="s">
        <v>139</v>
      </c>
      <c r="J62" s="6"/>
      <c r="K62" s="111"/>
      <c r="L62" s="112"/>
      <c r="M62" s="113"/>
      <c r="N62" s="24"/>
      <c r="O62" s="24"/>
      <c r="P62" s="24"/>
      <c r="Q62" s="3">
        <f t="shared" si="1"/>
        <v>0</v>
      </c>
    </row>
    <row r="63" spans="1:17" x14ac:dyDescent="0.4">
      <c r="A63" s="2" t="str">
        <f t="shared" si="0"/>
        <v>非常灯直付型10</v>
      </c>
      <c r="B63" s="118"/>
      <c r="C63" s="104">
        <v>59</v>
      </c>
      <c r="D63" s="1" t="s">
        <v>263</v>
      </c>
      <c r="E63" s="4" t="s">
        <v>247</v>
      </c>
      <c r="F63" s="15">
        <v>1</v>
      </c>
      <c r="G63" s="14">
        <v>0</v>
      </c>
      <c r="H63" s="15">
        <v>9</v>
      </c>
      <c r="I63" s="3" t="s">
        <v>82</v>
      </c>
      <c r="J63" s="6"/>
      <c r="K63" s="111"/>
      <c r="L63" s="115"/>
      <c r="M63" s="113"/>
      <c r="N63" s="24"/>
      <c r="O63" s="24"/>
      <c r="P63" s="24"/>
      <c r="Q63" s="3">
        <f t="shared" si="1"/>
        <v>0</v>
      </c>
    </row>
    <row r="64" spans="1:17" x14ac:dyDescent="0.4">
      <c r="A64" s="2" t="str">
        <f t="shared" si="0"/>
        <v>防犯灯直付型126</v>
      </c>
      <c r="B64" s="118"/>
      <c r="C64" s="104">
        <v>60</v>
      </c>
      <c r="D64" s="1" t="s">
        <v>126</v>
      </c>
      <c r="E64" s="4" t="s">
        <v>247</v>
      </c>
      <c r="F64" s="97">
        <v>1</v>
      </c>
      <c r="G64" s="26">
        <v>26</v>
      </c>
      <c r="H64" s="4">
        <v>3</v>
      </c>
      <c r="I64" s="1" t="s">
        <v>134</v>
      </c>
      <c r="J64" s="6"/>
      <c r="K64" s="111"/>
      <c r="L64" s="112"/>
      <c r="M64" s="113"/>
      <c r="N64" s="24"/>
      <c r="O64" s="24"/>
      <c r="P64" s="24"/>
      <c r="Q64" s="3">
        <f t="shared" si="1"/>
        <v>0</v>
      </c>
    </row>
    <row r="65" spans="1:17" x14ac:dyDescent="0.4">
      <c r="A65" s="2" t="str">
        <f t="shared" si="0"/>
        <v>ブラケット  防雨型直付型160</v>
      </c>
      <c r="B65" s="118"/>
      <c r="C65" s="104">
        <v>61</v>
      </c>
      <c r="D65" s="1" t="s">
        <v>335</v>
      </c>
      <c r="E65" s="4" t="s">
        <v>247</v>
      </c>
      <c r="F65" s="15">
        <v>1</v>
      </c>
      <c r="G65" s="14">
        <v>60</v>
      </c>
      <c r="H65" s="15">
        <v>9</v>
      </c>
      <c r="I65" s="3" t="s">
        <v>60</v>
      </c>
      <c r="J65" s="6"/>
      <c r="K65" s="111"/>
      <c r="L65" s="115"/>
      <c r="M65" s="113"/>
      <c r="N65" s="24"/>
      <c r="O65" s="24"/>
      <c r="P65" s="24"/>
      <c r="Q65" s="3">
        <f t="shared" si="1"/>
        <v>0</v>
      </c>
    </row>
    <row r="66" spans="1:17" x14ac:dyDescent="0.4">
      <c r="A66" s="2" t="str">
        <f t="shared" si="0"/>
        <v>ブラケット  防雨型直付型1100</v>
      </c>
      <c r="B66" s="118"/>
      <c r="C66" s="104">
        <v>62</v>
      </c>
      <c r="D66" s="1" t="s">
        <v>335</v>
      </c>
      <c r="E66" s="4" t="s">
        <v>247</v>
      </c>
      <c r="F66" s="15">
        <v>1</v>
      </c>
      <c r="G66" s="14">
        <v>100</v>
      </c>
      <c r="H66" s="15">
        <v>4</v>
      </c>
      <c r="I66" s="3" t="s">
        <v>60</v>
      </c>
      <c r="J66" s="6"/>
      <c r="K66" s="111"/>
      <c r="L66" s="115"/>
      <c r="M66" s="113"/>
      <c r="N66" s="24"/>
      <c r="O66" s="24"/>
      <c r="P66" s="24"/>
      <c r="Q66" s="3">
        <f t="shared" si="1"/>
        <v>0</v>
      </c>
    </row>
    <row r="67" spans="1:17" x14ac:dyDescent="0.4">
      <c r="A67" s="2" t="str">
        <f t="shared" si="0"/>
        <v>蛍光灯FCL15W  防雨型直付型115</v>
      </c>
      <c r="B67" s="119"/>
      <c r="C67" s="104">
        <v>63</v>
      </c>
      <c r="D67" s="18" t="s">
        <v>319</v>
      </c>
      <c r="E67" s="14" t="s">
        <v>292</v>
      </c>
      <c r="F67" s="15">
        <v>1</v>
      </c>
      <c r="G67" s="14">
        <v>15</v>
      </c>
      <c r="H67" s="15">
        <v>2</v>
      </c>
      <c r="I67" s="3" t="s">
        <v>74</v>
      </c>
      <c r="J67" s="105"/>
      <c r="K67" s="114"/>
      <c r="L67" s="115"/>
      <c r="M67" s="113"/>
      <c r="N67" s="24"/>
      <c r="O67" s="24"/>
      <c r="P67" s="24"/>
      <c r="Q67" s="3">
        <f t="shared" si="1"/>
        <v>0</v>
      </c>
    </row>
    <row r="68" spans="1:17" x14ac:dyDescent="0.4">
      <c r="A68" s="2" t="str">
        <f t="shared" si="0"/>
        <v>蛍光灯FL20W  ブラケット  防雨型直付型121.5</v>
      </c>
      <c r="B68" s="118"/>
      <c r="C68" s="104">
        <v>64</v>
      </c>
      <c r="D68" s="1" t="s">
        <v>322</v>
      </c>
      <c r="E68" s="4" t="s">
        <v>247</v>
      </c>
      <c r="F68" s="97">
        <v>1</v>
      </c>
      <c r="G68" s="26">
        <v>21.5</v>
      </c>
      <c r="H68" s="4">
        <v>2</v>
      </c>
      <c r="I68" s="1" t="s">
        <v>74</v>
      </c>
      <c r="J68" s="6"/>
      <c r="K68" s="111"/>
      <c r="L68" s="112"/>
      <c r="M68" s="113"/>
      <c r="N68" s="24"/>
      <c r="O68" s="24"/>
      <c r="P68" s="24"/>
      <c r="Q68" s="3">
        <f t="shared" si="1"/>
        <v>0</v>
      </c>
    </row>
    <row r="69" spans="1:17" x14ac:dyDescent="0.4">
      <c r="A69" s="2" t="str">
        <f t="shared" si="0"/>
        <v>蛍光灯FL20W  ブラケット  防雨型直付型121.5</v>
      </c>
      <c r="B69" s="118"/>
      <c r="C69" s="104">
        <v>65</v>
      </c>
      <c r="D69" s="1" t="s">
        <v>322</v>
      </c>
      <c r="E69" s="4" t="s">
        <v>247</v>
      </c>
      <c r="F69" s="97">
        <v>1</v>
      </c>
      <c r="G69" s="26">
        <v>21.5</v>
      </c>
      <c r="H69" s="4">
        <v>1</v>
      </c>
      <c r="I69" s="1" t="s">
        <v>74</v>
      </c>
      <c r="J69" s="6"/>
      <c r="K69" s="111"/>
      <c r="L69" s="112"/>
      <c r="M69" s="113"/>
      <c r="N69" s="24"/>
      <c r="O69" s="24"/>
      <c r="P69" s="24"/>
      <c r="Q69" s="3">
        <f t="shared" si="1"/>
        <v>0</v>
      </c>
    </row>
    <row r="70" spans="1:17" x14ac:dyDescent="0.4">
      <c r="A70" s="2" t="str">
        <f t="shared" ref="A70:A105" si="2">D70&amp;E70&amp;F70&amp;G70</f>
        <v>白熱球IL40W  ブラケット直付型136</v>
      </c>
      <c r="B70" s="119"/>
      <c r="C70" s="104">
        <v>66</v>
      </c>
      <c r="D70" s="18" t="s">
        <v>310</v>
      </c>
      <c r="E70" s="14" t="s">
        <v>292</v>
      </c>
      <c r="F70" s="15">
        <v>1</v>
      </c>
      <c r="G70" s="14">
        <v>36</v>
      </c>
      <c r="H70" s="15">
        <v>5</v>
      </c>
      <c r="I70" s="3" t="s">
        <v>74</v>
      </c>
      <c r="J70" s="105"/>
      <c r="K70" s="114"/>
      <c r="L70" s="115"/>
      <c r="M70" s="113"/>
      <c r="N70" s="24"/>
      <c r="O70" s="24"/>
      <c r="P70" s="24"/>
      <c r="Q70" s="3">
        <f t="shared" ref="Q70:Q103" si="3">(N70+O70+P70)*H70</f>
        <v>0</v>
      </c>
    </row>
    <row r="71" spans="1:17" x14ac:dyDescent="0.4">
      <c r="A71" s="2" t="str">
        <f t="shared" si="2"/>
        <v>ブラケット  防雨型直付型117</v>
      </c>
      <c r="B71" s="118"/>
      <c r="C71" s="104">
        <v>67</v>
      </c>
      <c r="D71" s="1" t="s">
        <v>335</v>
      </c>
      <c r="E71" s="4" t="s">
        <v>247</v>
      </c>
      <c r="F71" s="15">
        <v>1</v>
      </c>
      <c r="G71" s="14">
        <v>17</v>
      </c>
      <c r="H71" s="15">
        <v>1</v>
      </c>
      <c r="I71" s="3" t="s">
        <v>74</v>
      </c>
      <c r="J71" s="6"/>
      <c r="K71" s="111"/>
      <c r="L71" s="115"/>
      <c r="M71" s="113"/>
      <c r="N71" s="24"/>
      <c r="O71" s="24"/>
      <c r="P71" s="24"/>
      <c r="Q71" s="3">
        <f t="shared" si="3"/>
        <v>0</v>
      </c>
    </row>
    <row r="72" spans="1:17" x14ac:dyDescent="0.4">
      <c r="A72" s="2" t="str">
        <f t="shared" si="2"/>
        <v>ブラケット  防雨型直付型112</v>
      </c>
      <c r="B72" s="118"/>
      <c r="C72" s="104">
        <v>68</v>
      </c>
      <c r="D72" s="1" t="s">
        <v>335</v>
      </c>
      <c r="E72" s="4" t="s">
        <v>247</v>
      </c>
      <c r="F72" s="97">
        <v>1</v>
      </c>
      <c r="G72" s="26">
        <v>12</v>
      </c>
      <c r="H72" s="4">
        <v>12</v>
      </c>
      <c r="I72" s="1" t="s">
        <v>74</v>
      </c>
      <c r="J72" s="6"/>
      <c r="K72" s="111"/>
      <c r="L72" s="112"/>
      <c r="M72" s="113"/>
      <c r="N72" s="24"/>
      <c r="O72" s="24"/>
      <c r="P72" s="24"/>
      <c r="Q72" s="3">
        <f t="shared" si="3"/>
        <v>0</v>
      </c>
    </row>
    <row r="73" spans="1:17" x14ac:dyDescent="0.4">
      <c r="A73" s="2" t="str">
        <f t="shared" si="2"/>
        <v>蛍光灯Hf32W  ブラケット  防雨型直付型142</v>
      </c>
      <c r="B73" s="118"/>
      <c r="C73" s="104">
        <v>69</v>
      </c>
      <c r="D73" s="1" t="s">
        <v>336</v>
      </c>
      <c r="E73" s="4" t="s">
        <v>247</v>
      </c>
      <c r="F73" s="97">
        <v>1</v>
      </c>
      <c r="G73" s="26">
        <v>42</v>
      </c>
      <c r="H73" s="4">
        <v>5</v>
      </c>
      <c r="I73" s="1" t="s">
        <v>71</v>
      </c>
      <c r="J73" s="6"/>
      <c r="K73" s="111"/>
      <c r="L73" s="112"/>
      <c r="M73" s="113"/>
      <c r="N73" s="24"/>
      <c r="O73" s="24"/>
      <c r="P73" s="24"/>
      <c r="Q73" s="3">
        <f t="shared" si="3"/>
        <v>0</v>
      </c>
    </row>
    <row r="74" spans="1:17" x14ac:dyDescent="0.4">
      <c r="A74" s="2" t="str">
        <f t="shared" si="2"/>
        <v>ブラケット  防雨型直付型145.7</v>
      </c>
      <c r="B74" s="118"/>
      <c r="C74" s="104">
        <v>70</v>
      </c>
      <c r="D74" s="1" t="s">
        <v>335</v>
      </c>
      <c r="E74" s="4" t="s">
        <v>247</v>
      </c>
      <c r="F74" s="15">
        <v>1</v>
      </c>
      <c r="G74" s="14">
        <v>45.7</v>
      </c>
      <c r="H74" s="15">
        <v>4</v>
      </c>
      <c r="I74" s="3" t="s">
        <v>71</v>
      </c>
      <c r="J74" s="6"/>
      <c r="K74" s="111"/>
      <c r="L74" s="115"/>
      <c r="M74" s="113"/>
      <c r="N74" s="24"/>
      <c r="O74" s="24"/>
      <c r="P74" s="24"/>
      <c r="Q74" s="3">
        <f t="shared" si="3"/>
        <v>0</v>
      </c>
    </row>
    <row r="75" spans="1:17" x14ac:dyDescent="0.4">
      <c r="A75" s="2" t="str">
        <f t="shared" si="2"/>
        <v>HID100W  外灯外灯1114.5</v>
      </c>
      <c r="B75" s="118"/>
      <c r="C75" s="104">
        <v>71</v>
      </c>
      <c r="D75" s="1" t="s">
        <v>339</v>
      </c>
      <c r="E75" s="4" t="s">
        <v>253</v>
      </c>
      <c r="F75" s="15">
        <v>1</v>
      </c>
      <c r="G75" s="14">
        <v>114.5</v>
      </c>
      <c r="H75" s="15">
        <v>17</v>
      </c>
      <c r="I75" s="3" t="s">
        <v>61</v>
      </c>
      <c r="J75" s="6"/>
      <c r="K75" s="111"/>
      <c r="L75" s="115"/>
      <c r="M75" s="113"/>
      <c r="N75" s="24"/>
      <c r="O75" s="24"/>
      <c r="P75" s="24"/>
      <c r="Q75" s="3">
        <f t="shared" si="3"/>
        <v>0</v>
      </c>
    </row>
    <row r="76" spans="1:17" x14ac:dyDescent="0.4">
      <c r="A76" s="2" t="str">
        <f t="shared" si="2"/>
        <v>スポットライト（フランジ）直付型180</v>
      </c>
      <c r="B76" s="118"/>
      <c r="C76" s="104">
        <v>72</v>
      </c>
      <c r="D76" s="1" t="s">
        <v>29</v>
      </c>
      <c r="E76" s="4" t="s">
        <v>247</v>
      </c>
      <c r="F76" s="15">
        <v>1</v>
      </c>
      <c r="G76" s="14">
        <v>80</v>
      </c>
      <c r="H76" s="15">
        <v>14</v>
      </c>
      <c r="I76" s="3" t="s">
        <v>73</v>
      </c>
      <c r="J76" s="6"/>
      <c r="K76" s="111"/>
      <c r="L76" s="115"/>
      <c r="M76" s="113"/>
      <c r="N76" s="24"/>
      <c r="O76" s="24"/>
      <c r="P76" s="24"/>
      <c r="Q76" s="3">
        <f t="shared" si="3"/>
        <v>0</v>
      </c>
    </row>
    <row r="77" spans="1:17" x14ac:dyDescent="0.4">
      <c r="A77" s="2" t="str">
        <f t="shared" si="2"/>
        <v>蛍光灯FCL32W埋込型336</v>
      </c>
      <c r="B77" s="118"/>
      <c r="C77" s="104">
        <v>73</v>
      </c>
      <c r="D77" s="1" t="s">
        <v>281</v>
      </c>
      <c r="E77" s="4" t="s">
        <v>272</v>
      </c>
      <c r="F77" s="97">
        <v>3</v>
      </c>
      <c r="G77" s="26">
        <v>36</v>
      </c>
      <c r="H77" s="4">
        <v>3</v>
      </c>
      <c r="I77" s="1" t="s">
        <v>138</v>
      </c>
      <c r="J77" s="6"/>
      <c r="K77" s="111"/>
      <c r="L77" s="112"/>
      <c r="M77" s="113"/>
      <c r="N77" s="24"/>
      <c r="O77" s="24"/>
      <c r="P77" s="24"/>
      <c r="Q77" s="3">
        <f t="shared" si="3"/>
        <v>0</v>
      </c>
    </row>
    <row r="78" spans="1:17" x14ac:dyDescent="0.4">
      <c r="A78" s="2" t="str">
        <f t="shared" si="2"/>
        <v>コーナー灯直付型145.7</v>
      </c>
      <c r="B78" s="119"/>
      <c r="C78" s="104">
        <v>74</v>
      </c>
      <c r="D78" s="18" t="s">
        <v>93</v>
      </c>
      <c r="E78" s="14" t="s">
        <v>292</v>
      </c>
      <c r="F78" s="15">
        <v>1</v>
      </c>
      <c r="G78" s="14">
        <v>45.7</v>
      </c>
      <c r="H78" s="15">
        <v>4</v>
      </c>
      <c r="I78" s="3" t="s">
        <v>78</v>
      </c>
      <c r="J78" s="105"/>
      <c r="K78" s="114"/>
      <c r="L78" s="115"/>
      <c r="M78" s="113"/>
      <c r="N78" s="24"/>
      <c r="O78" s="24"/>
      <c r="P78" s="24"/>
      <c r="Q78" s="3">
        <f t="shared" si="3"/>
        <v>0</v>
      </c>
    </row>
    <row r="79" spans="1:17" x14ac:dyDescent="0.4">
      <c r="A79" s="2" t="str">
        <f t="shared" si="2"/>
        <v>蛍光灯FL40W  笠付トラフ型直付型145.7</v>
      </c>
      <c r="B79" s="118"/>
      <c r="C79" s="104">
        <v>75</v>
      </c>
      <c r="D79" s="1" t="s">
        <v>59</v>
      </c>
      <c r="E79" s="4" t="s">
        <v>247</v>
      </c>
      <c r="F79" s="15">
        <v>1</v>
      </c>
      <c r="G79" s="14">
        <v>45.7</v>
      </c>
      <c r="H79" s="15">
        <v>1</v>
      </c>
      <c r="I79" s="3" t="s">
        <v>78</v>
      </c>
      <c r="J79" s="6"/>
      <c r="K79" s="111"/>
      <c r="L79" s="115"/>
      <c r="M79" s="113"/>
      <c r="N79" s="24"/>
      <c r="O79" s="24"/>
      <c r="P79" s="24"/>
      <c r="Q79" s="3">
        <f t="shared" si="3"/>
        <v>0</v>
      </c>
    </row>
    <row r="80" spans="1:17" x14ac:dyDescent="0.4">
      <c r="A80" s="2" t="str">
        <f t="shared" si="2"/>
        <v>蛍光灯FCL32/30W  ペンダント直付型136</v>
      </c>
      <c r="B80" s="119"/>
      <c r="C80" s="104">
        <v>76</v>
      </c>
      <c r="D80" s="18" t="s">
        <v>311</v>
      </c>
      <c r="E80" s="14" t="s">
        <v>292</v>
      </c>
      <c r="F80" s="15">
        <v>1</v>
      </c>
      <c r="G80" s="14">
        <v>36</v>
      </c>
      <c r="H80" s="15">
        <v>3</v>
      </c>
      <c r="I80" s="3" t="s">
        <v>80</v>
      </c>
      <c r="J80" s="105"/>
      <c r="K80" s="114"/>
      <c r="L80" s="115"/>
      <c r="M80" s="113"/>
      <c r="N80" s="24"/>
      <c r="O80" s="24"/>
      <c r="P80" s="24"/>
      <c r="Q80" s="3">
        <f t="shared" si="3"/>
        <v>0</v>
      </c>
    </row>
    <row r="81" spans="1:17" x14ac:dyDescent="0.4">
      <c r="A81" s="2" t="str">
        <f t="shared" si="2"/>
        <v>ペンダント直付型136</v>
      </c>
      <c r="B81" s="118"/>
      <c r="C81" s="104">
        <v>77</v>
      </c>
      <c r="D81" s="1" t="s">
        <v>17</v>
      </c>
      <c r="E81" s="4" t="s">
        <v>247</v>
      </c>
      <c r="F81" s="15">
        <v>1</v>
      </c>
      <c r="G81" s="14">
        <v>36</v>
      </c>
      <c r="H81" s="15">
        <v>2</v>
      </c>
      <c r="I81" s="3" t="s">
        <v>80</v>
      </c>
      <c r="J81" s="6"/>
      <c r="K81" s="111"/>
      <c r="L81" s="115"/>
      <c r="M81" s="113"/>
      <c r="N81" s="24"/>
      <c r="O81" s="24"/>
      <c r="P81" s="24"/>
      <c r="Q81" s="3">
        <f t="shared" si="3"/>
        <v>0</v>
      </c>
    </row>
    <row r="82" spans="1:17" x14ac:dyDescent="0.4">
      <c r="A82" s="2" t="str">
        <f t="shared" si="2"/>
        <v>ペンダント直付型164</v>
      </c>
      <c r="B82" s="118"/>
      <c r="C82" s="104">
        <v>78</v>
      </c>
      <c r="D82" s="1" t="s">
        <v>17</v>
      </c>
      <c r="E82" s="4" t="s">
        <v>247</v>
      </c>
      <c r="F82" s="97">
        <v>1</v>
      </c>
      <c r="G82" s="26">
        <v>64</v>
      </c>
      <c r="H82" s="4">
        <v>1</v>
      </c>
      <c r="I82" s="1" t="s">
        <v>80</v>
      </c>
      <c r="J82" s="6"/>
      <c r="K82" s="111"/>
      <c r="L82" s="112"/>
      <c r="M82" s="113"/>
      <c r="N82" s="24"/>
      <c r="O82" s="24"/>
      <c r="P82" s="24"/>
      <c r="Q82" s="3">
        <f t="shared" si="3"/>
        <v>0</v>
      </c>
    </row>
    <row r="83" spans="1:17" x14ac:dyDescent="0.4">
      <c r="A83" s="2" t="str">
        <f t="shared" si="2"/>
        <v>蛍光灯Hf16W 直付型326</v>
      </c>
      <c r="B83" s="118"/>
      <c r="C83" s="104">
        <v>79</v>
      </c>
      <c r="D83" s="1" t="s">
        <v>282</v>
      </c>
      <c r="E83" s="4" t="s">
        <v>247</v>
      </c>
      <c r="F83" s="97">
        <v>3</v>
      </c>
      <c r="G83" s="26">
        <v>26</v>
      </c>
      <c r="H83" s="4">
        <v>11</v>
      </c>
      <c r="I83" s="1" t="s">
        <v>80</v>
      </c>
      <c r="J83" s="6"/>
      <c r="K83" s="111"/>
      <c r="L83" s="112"/>
      <c r="M83" s="113"/>
      <c r="N83" s="24"/>
      <c r="O83" s="24"/>
      <c r="P83" s="24"/>
      <c r="Q83" s="3">
        <f t="shared" si="3"/>
        <v>0</v>
      </c>
    </row>
    <row r="84" spans="1:17" x14ac:dyDescent="0.4">
      <c r="A84" s="2" t="str">
        <f t="shared" si="2"/>
        <v>蛍光灯FHD70W  ペンダント直付型164</v>
      </c>
      <c r="B84" s="118"/>
      <c r="C84" s="104">
        <v>80</v>
      </c>
      <c r="D84" s="1" t="s">
        <v>274</v>
      </c>
      <c r="E84" s="4" t="s">
        <v>247</v>
      </c>
      <c r="F84" s="97">
        <v>1</v>
      </c>
      <c r="G84" s="26">
        <v>64</v>
      </c>
      <c r="H84" s="4">
        <v>1</v>
      </c>
      <c r="I84" s="1" t="s">
        <v>137</v>
      </c>
      <c r="J84" s="6"/>
      <c r="K84" s="111"/>
      <c r="L84" s="112"/>
      <c r="M84" s="113"/>
      <c r="N84" s="24"/>
      <c r="O84" s="24"/>
      <c r="P84" s="24"/>
      <c r="Q84" s="3">
        <f t="shared" si="3"/>
        <v>0</v>
      </c>
    </row>
    <row r="85" spans="1:17" x14ac:dyDescent="0.4">
      <c r="A85" s="2" t="str">
        <f t="shared" si="2"/>
        <v>和風シーリング直付型164</v>
      </c>
      <c r="B85" s="118"/>
      <c r="C85" s="104">
        <v>81</v>
      </c>
      <c r="D85" s="1" t="s">
        <v>128</v>
      </c>
      <c r="E85" s="4" t="s">
        <v>247</v>
      </c>
      <c r="F85" s="97">
        <v>1</v>
      </c>
      <c r="G85" s="26">
        <v>64</v>
      </c>
      <c r="H85" s="4">
        <v>8</v>
      </c>
      <c r="I85" s="1" t="s">
        <v>135</v>
      </c>
      <c r="J85" s="6"/>
      <c r="K85" s="111"/>
      <c r="L85" s="112"/>
      <c r="M85" s="113"/>
      <c r="N85" s="24"/>
      <c r="O85" s="24"/>
      <c r="P85" s="24"/>
      <c r="Q85" s="3">
        <f t="shared" si="3"/>
        <v>0</v>
      </c>
    </row>
    <row r="86" spans="1:17" x14ac:dyDescent="0.4">
      <c r="A86" s="2" t="str">
        <f t="shared" si="2"/>
        <v>スクエア照明埋込型238</v>
      </c>
      <c r="B86" s="118"/>
      <c r="C86" s="104">
        <v>82</v>
      </c>
      <c r="D86" s="1" t="s">
        <v>280</v>
      </c>
      <c r="E86" s="4" t="s">
        <v>272</v>
      </c>
      <c r="F86" s="97">
        <v>2</v>
      </c>
      <c r="G86" s="26">
        <v>38</v>
      </c>
      <c r="H86" s="4">
        <v>3</v>
      </c>
      <c r="I86" s="1" t="s">
        <v>140</v>
      </c>
      <c r="J86" s="6"/>
      <c r="K86" s="111"/>
      <c r="L86" s="112"/>
      <c r="M86" s="113"/>
      <c r="N86" s="24"/>
      <c r="O86" s="24"/>
      <c r="P86" s="24"/>
      <c r="Q86" s="3">
        <f t="shared" si="3"/>
        <v>0</v>
      </c>
    </row>
    <row r="87" spans="1:17" x14ac:dyDescent="0.4">
      <c r="A87" s="2" t="str">
        <f t="shared" si="2"/>
        <v>蛍光灯FL20W  スクエア埋込型421.5</v>
      </c>
      <c r="B87" s="118"/>
      <c r="C87" s="104">
        <v>83</v>
      </c>
      <c r="D87" s="1" t="s">
        <v>341</v>
      </c>
      <c r="E87" s="4" t="s">
        <v>272</v>
      </c>
      <c r="F87" s="97">
        <v>4</v>
      </c>
      <c r="G87" s="26">
        <v>21.5</v>
      </c>
      <c r="H87" s="4">
        <v>7</v>
      </c>
      <c r="I87" s="1" t="s">
        <v>114</v>
      </c>
      <c r="J87" s="6"/>
      <c r="K87" s="111"/>
      <c r="L87" s="112"/>
      <c r="M87" s="113"/>
      <c r="N87" s="24"/>
      <c r="O87" s="24"/>
      <c r="P87" s="24"/>
      <c r="Q87" s="3">
        <f t="shared" si="3"/>
        <v>0</v>
      </c>
    </row>
    <row r="88" spans="1:17" x14ac:dyDescent="0.4">
      <c r="A88" s="2" t="str">
        <f t="shared" si="2"/>
        <v>コップ灯  防雨型直付型154</v>
      </c>
      <c r="B88" s="119"/>
      <c r="C88" s="104">
        <v>84</v>
      </c>
      <c r="D88" s="18" t="s">
        <v>318</v>
      </c>
      <c r="E88" s="14" t="s">
        <v>292</v>
      </c>
      <c r="F88" s="15">
        <v>1</v>
      </c>
      <c r="G88" s="14">
        <v>54</v>
      </c>
      <c r="H88" s="15">
        <v>8</v>
      </c>
      <c r="I88" s="3" t="s">
        <v>111</v>
      </c>
      <c r="J88" s="105"/>
      <c r="K88" s="114"/>
      <c r="L88" s="115"/>
      <c r="M88" s="113"/>
      <c r="N88" s="24"/>
      <c r="O88" s="24"/>
      <c r="P88" s="24"/>
      <c r="Q88" s="3">
        <f t="shared" si="3"/>
        <v>0</v>
      </c>
    </row>
    <row r="89" spans="1:17" x14ac:dyDescent="0.4">
      <c r="A89" s="2" t="str">
        <f t="shared" si="2"/>
        <v>白熱球IL60W  ダウンライト  調光付埋込型154</v>
      </c>
      <c r="B89" s="119"/>
      <c r="C89" s="104">
        <v>85</v>
      </c>
      <c r="D89" s="18" t="s">
        <v>316</v>
      </c>
      <c r="E89" s="14" t="s">
        <v>272</v>
      </c>
      <c r="F89" s="15">
        <v>1</v>
      </c>
      <c r="G89" s="14">
        <v>54</v>
      </c>
      <c r="H89" s="15">
        <v>4</v>
      </c>
      <c r="I89" s="3" t="s">
        <v>111</v>
      </c>
      <c r="J89" s="105"/>
      <c r="K89" s="114"/>
      <c r="L89" s="115"/>
      <c r="M89" s="113"/>
      <c r="N89" s="24"/>
      <c r="O89" s="24"/>
      <c r="P89" s="24"/>
      <c r="Q89" s="3">
        <f t="shared" si="3"/>
        <v>0</v>
      </c>
    </row>
    <row r="90" spans="1:17" x14ac:dyDescent="0.4">
      <c r="A90" s="2" t="str">
        <f t="shared" si="2"/>
        <v>蛍光灯FL40W  笠付トラフ型直付型245.7</v>
      </c>
      <c r="B90" s="118"/>
      <c r="C90" s="104">
        <v>86</v>
      </c>
      <c r="D90" s="1" t="s">
        <v>26</v>
      </c>
      <c r="E90" s="4" t="s">
        <v>247</v>
      </c>
      <c r="F90" s="15">
        <v>2</v>
      </c>
      <c r="G90" s="14">
        <v>45.7</v>
      </c>
      <c r="H90" s="15">
        <v>16</v>
      </c>
      <c r="I90" s="3" t="s">
        <v>79</v>
      </c>
      <c r="J90" s="6"/>
      <c r="K90" s="111"/>
      <c r="L90" s="115"/>
      <c r="M90" s="113"/>
      <c r="N90" s="24"/>
      <c r="O90" s="24"/>
      <c r="P90" s="24"/>
      <c r="Q90" s="3">
        <f t="shared" si="3"/>
        <v>0</v>
      </c>
    </row>
    <row r="91" spans="1:17" x14ac:dyDescent="0.4">
      <c r="A91" s="2" t="str">
        <f t="shared" si="2"/>
        <v>蛍光灯FPL55W  φ600埋込型457.5</v>
      </c>
      <c r="B91" s="118"/>
      <c r="C91" s="104">
        <v>87</v>
      </c>
      <c r="D91" s="1" t="s">
        <v>271</v>
      </c>
      <c r="E91" s="4" t="s">
        <v>249</v>
      </c>
      <c r="F91" s="15">
        <v>4</v>
      </c>
      <c r="G91" s="14">
        <v>57.5</v>
      </c>
      <c r="H91" s="15">
        <v>6</v>
      </c>
      <c r="I91" s="10" t="s">
        <v>75</v>
      </c>
      <c r="J91" s="6"/>
      <c r="K91" s="111"/>
      <c r="L91" s="115"/>
      <c r="M91" s="113"/>
      <c r="N91" s="24"/>
      <c r="O91" s="24"/>
      <c r="P91" s="24"/>
      <c r="Q91" s="3">
        <f t="shared" si="3"/>
        <v>0</v>
      </c>
    </row>
    <row r="92" spans="1:17" x14ac:dyDescent="0.4">
      <c r="A92" s="2" t="str">
        <f t="shared" si="2"/>
        <v>白熱球IL80W  ダウンライト直付型172</v>
      </c>
      <c r="B92" s="119"/>
      <c r="C92" s="104">
        <v>88</v>
      </c>
      <c r="D92" s="18" t="s">
        <v>303</v>
      </c>
      <c r="E92" s="14" t="s">
        <v>292</v>
      </c>
      <c r="F92" s="15">
        <v>1</v>
      </c>
      <c r="G92" s="14">
        <v>72</v>
      </c>
      <c r="H92" s="15">
        <v>3</v>
      </c>
      <c r="I92" s="3" t="s">
        <v>81</v>
      </c>
      <c r="J92" s="105"/>
      <c r="K92" s="114"/>
      <c r="L92" s="115"/>
      <c r="M92" s="113"/>
      <c r="N92" s="24"/>
      <c r="O92" s="24"/>
      <c r="P92" s="24"/>
      <c r="Q92" s="3">
        <f t="shared" si="3"/>
        <v>0</v>
      </c>
    </row>
    <row r="93" spans="1:17" x14ac:dyDescent="0.4">
      <c r="A93" s="2" t="str">
        <f t="shared" si="2"/>
        <v>丸ブラケット  防雨型直付型160</v>
      </c>
      <c r="B93" s="118"/>
      <c r="C93" s="104">
        <v>89</v>
      </c>
      <c r="D93" s="1" t="s">
        <v>317</v>
      </c>
      <c r="E93" s="4" t="s">
        <v>247</v>
      </c>
      <c r="F93" s="15">
        <v>1</v>
      </c>
      <c r="G93" s="14">
        <v>60</v>
      </c>
      <c r="H93" s="15">
        <v>7</v>
      </c>
      <c r="I93" s="3" t="s">
        <v>81</v>
      </c>
      <c r="J93" s="6"/>
      <c r="K93" s="111"/>
      <c r="L93" s="115"/>
      <c r="M93" s="113"/>
      <c r="N93" s="24"/>
      <c r="O93" s="24"/>
      <c r="P93" s="24"/>
      <c r="Q93" s="3">
        <f t="shared" si="3"/>
        <v>0</v>
      </c>
    </row>
    <row r="94" spans="1:17" x14ac:dyDescent="0.4">
      <c r="A94" s="2" t="str">
        <f t="shared" si="2"/>
        <v>丸ブラケット  防雨型直付型128</v>
      </c>
      <c r="B94" s="118"/>
      <c r="C94" s="104">
        <v>90</v>
      </c>
      <c r="D94" s="1" t="s">
        <v>317</v>
      </c>
      <c r="E94" s="4" t="s">
        <v>247</v>
      </c>
      <c r="F94" s="15">
        <v>1</v>
      </c>
      <c r="G94" s="14">
        <v>28</v>
      </c>
      <c r="H94" s="15">
        <v>4</v>
      </c>
      <c r="I94" s="3" t="s">
        <v>81</v>
      </c>
      <c r="J94" s="6"/>
      <c r="K94" s="111"/>
      <c r="L94" s="115"/>
      <c r="M94" s="113"/>
      <c r="N94" s="24"/>
      <c r="O94" s="24"/>
      <c r="P94" s="24"/>
      <c r="Q94" s="3">
        <f t="shared" si="3"/>
        <v>0</v>
      </c>
    </row>
    <row r="95" spans="1:17" x14ac:dyDescent="0.4">
      <c r="A95" s="2" t="str">
        <f t="shared" si="2"/>
        <v>HID250W  ダウンライト Φ600　昇降機付埋込型1267.5</v>
      </c>
      <c r="B95" s="119"/>
      <c r="C95" s="104">
        <v>91</v>
      </c>
      <c r="D95" s="18" t="s">
        <v>305</v>
      </c>
      <c r="E95" s="14" t="s">
        <v>272</v>
      </c>
      <c r="F95" s="15">
        <v>1</v>
      </c>
      <c r="G95" s="14">
        <v>267.5</v>
      </c>
      <c r="H95" s="15">
        <v>8</v>
      </c>
      <c r="I95" s="3" t="s">
        <v>109</v>
      </c>
      <c r="J95" s="105"/>
      <c r="K95" s="114"/>
      <c r="L95" s="115"/>
      <c r="M95" s="113"/>
      <c r="N95" s="24"/>
      <c r="O95" s="24"/>
      <c r="P95" s="24"/>
      <c r="Q95" s="3">
        <f t="shared" si="3"/>
        <v>0</v>
      </c>
    </row>
    <row r="96" spans="1:17" x14ac:dyDescent="0.4">
      <c r="A96" s="2" t="str">
        <f t="shared" si="2"/>
        <v>白熱球IL100W  ダウンライト  調光付埋込型190</v>
      </c>
      <c r="B96" s="120"/>
      <c r="C96" s="104">
        <v>92</v>
      </c>
      <c r="D96" s="18" t="s">
        <v>315</v>
      </c>
      <c r="E96" s="14" t="s">
        <v>272</v>
      </c>
      <c r="F96" s="15">
        <v>1</v>
      </c>
      <c r="G96" s="14">
        <v>90</v>
      </c>
      <c r="H96" s="15">
        <v>6</v>
      </c>
      <c r="I96" s="3" t="s">
        <v>109</v>
      </c>
      <c r="J96" s="105"/>
      <c r="K96" s="114"/>
      <c r="L96" s="115"/>
      <c r="M96" s="113"/>
      <c r="N96" s="24"/>
      <c r="O96" s="24"/>
      <c r="P96" s="24"/>
      <c r="Q96" s="3">
        <f t="shared" si="3"/>
        <v>0</v>
      </c>
    </row>
    <row r="97" spans="1:17" x14ac:dyDescent="0.4">
      <c r="A97" s="2" t="str">
        <f t="shared" si="2"/>
        <v>蛍光灯FL15W  キッチン灯直付型115</v>
      </c>
      <c r="B97" s="118"/>
      <c r="C97" s="104">
        <v>93</v>
      </c>
      <c r="D97" s="18" t="s">
        <v>297</v>
      </c>
      <c r="E97" s="14" t="s">
        <v>292</v>
      </c>
      <c r="F97" s="15">
        <v>1</v>
      </c>
      <c r="G97" s="14">
        <v>15</v>
      </c>
      <c r="H97" s="15">
        <v>6</v>
      </c>
      <c r="I97" s="3" t="s">
        <v>112</v>
      </c>
      <c r="J97" s="105"/>
      <c r="K97" s="114"/>
      <c r="L97" s="115"/>
      <c r="M97" s="113"/>
      <c r="N97" s="24"/>
      <c r="O97" s="24"/>
      <c r="P97" s="24"/>
      <c r="Q97" s="3">
        <f t="shared" si="3"/>
        <v>0</v>
      </c>
    </row>
    <row r="98" spans="1:17" x14ac:dyDescent="0.4">
      <c r="A98" s="2" t="str">
        <f t="shared" si="2"/>
        <v>白熱球IL100Wスポットライト  センサー付  防雨型直付型190</v>
      </c>
      <c r="B98" s="120"/>
      <c r="C98" s="104">
        <v>94</v>
      </c>
      <c r="D98" s="20" t="s">
        <v>314</v>
      </c>
      <c r="E98" s="14" t="s">
        <v>292</v>
      </c>
      <c r="F98" s="15">
        <v>1</v>
      </c>
      <c r="G98" s="14">
        <v>90</v>
      </c>
      <c r="H98" s="15">
        <v>2</v>
      </c>
      <c r="I98" s="3" t="s">
        <v>112</v>
      </c>
      <c r="J98" s="105"/>
      <c r="K98" s="114"/>
      <c r="L98" s="115"/>
      <c r="M98" s="113"/>
      <c r="N98" s="24"/>
      <c r="O98" s="24"/>
      <c r="P98" s="24"/>
      <c r="Q98" s="3">
        <f t="shared" si="3"/>
        <v>0</v>
      </c>
    </row>
    <row r="99" spans="1:17" x14ac:dyDescent="0.4">
      <c r="A99" s="2" t="str">
        <f t="shared" si="2"/>
        <v>ダウンライト  150角埋込型117</v>
      </c>
      <c r="B99" s="118"/>
      <c r="C99" s="104">
        <v>95</v>
      </c>
      <c r="D99" s="1" t="s">
        <v>266</v>
      </c>
      <c r="E99" s="4" t="s">
        <v>249</v>
      </c>
      <c r="F99" s="15">
        <v>1</v>
      </c>
      <c r="G99" s="14">
        <v>17</v>
      </c>
      <c r="H99" s="15">
        <v>6</v>
      </c>
      <c r="I99" s="3" t="s">
        <v>76</v>
      </c>
      <c r="J99" s="6"/>
      <c r="K99" s="111"/>
      <c r="L99" s="115"/>
      <c r="M99" s="113"/>
      <c r="N99" s="24"/>
      <c r="O99" s="24"/>
      <c r="P99" s="24"/>
      <c r="Q99" s="3">
        <f t="shared" si="3"/>
        <v>0</v>
      </c>
    </row>
    <row r="100" spans="1:17" x14ac:dyDescent="0.4">
      <c r="A100" s="2" t="str">
        <f t="shared" si="2"/>
        <v>ダウンライト Φ175  傾斜型埋込型120</v>
      </c>
      <c r="B100" s="118"/>
      <c r="C100" s="104">
        <v>96</v>
      </c>
      <c r="D100" s="1" t="s">
        <v>269</v>
      </c>
      <c r="E100" s="4" t="s">
        <v>249</v>
      </c>
      <c r="F100" s="15">
        <v>1</v>
      </c>
      <c r="G100" s="14">
        <v>20</v>
      </c>
      <c r="H100" s="15">
        <v>22</v>
      </c>
      <c r="I100" s="3" t="s">
        <v>68</v>
      </c>
      <c r="J100" s="6"/>
      <c r="K100" s="111"/>
      <c r="L100" s="115"/>
      <c r="M100" s="113"/>
      <c r="N100" s="24"/>
      <c r="O100" s="24"/>
      <c r="P100" s="24"/>
      <c r="Q100" s="3">
        <f t="shared" si="3"/>
        <v>0</v>
      </c>
    </row>
    <row r="101" spans="1:17" x14ac:dyDescent="0.4">
      <c r="A101" s="2" t="str">
        <f t="shared" si="2"/>
        <v>蛍光灯FML36W  スクエア直付型436</v>
      </c>
      <c r="B101" s="119"/>
      <c r="C101" s="104">
        <v>97</v>
      </c>
      <c r="D101" s="18" t="s">
        <v>246</v>
      </c>
      <c r="E101" s="14" t="s">
        <v>292</v>
      </c>
      <c r="F101" s="15">
        <v>4</v>
      </c>
      <c r="G101" s="14">
        <v>36</v>
      </c>
      <c r="H101" s="15">
        <v>4</v>
      </c>
      <c r="I101" s="3" t="s">
        <v>113</v>
      </c>
      <c r="J101" s="105"/>
      <c r="K101" s="114"/>
      <c r="L101" s="115"/>
      <c r="M101" s="113"/>
      <c r="N101" s="24"/>
      <c r="O101" s="24"/>
      <c r="P101" s="24"/>
      <c r="Q101" s="3">
        <f t="shared" si="3"/>
        <v>0</v>
      </c>
    </row>
    <row r="102" spans="1:17" x14ac:dyDescent="0.4">
      <c r="A102" s="2" t="str">
        <f t="shared" si="2"/>
        <v>蛍光灯FL40W  スクエア埋込型445.7</v>
      </c>
      <c r="B102" s="118"/>
      <c r="C102" s="104">
        <v>98</v>
      </c>
      <c r="D102" s="1" t="s">
        <v>342</v>
      </c>
      <c r="E102" s="4" t="s">
        <v>272</v>
      </c>
      <c r="F102" s="97">
        <v>4</v>
      </c>
      <c r="G102" s="26">
        <v>45.7</v>
      </c>
      <c r="H102" s="4">
        <v>6</v>
      </c>
      <c r="I102" s="1" t="s">
        <v>113</v>
      </c>
      <c r="J102" s="6"/>
      <c r="K102" s="111"/>
      <c r="L102" s="112"/>
      <c r="M102" s="113"/>
      <c r="N102" s="24"/>
      <c r="O102" s="24"/>
      <c r="P102" s="24"/>
      <c r="Q102" s="3">
        <f t="shared" si="3"/>
        <v>0</v>
      </c>
    </row>
    <row r="103" spans="1:17" x14ac:dyDescent="0.4">
      <c r="A103" s="2" t="str">
        <f t="shared" si="2"/>
        <v>蛍光灯FL40W  幅450mm  調光付埋込型345.7</v>
      </c>
      <c r="B103" s="120"/>
      <c r="C103" s="104">
        <v>99</v>
      </c>
      <c r="D103" s="20" t="s">
        <v>301</v>
      </c>
      <c r="E103" s="33" t="s">
        <v>272</v>
      </c>
      <c r="F103" s="23">
        <v>3</v>
      </c>
      <c r="G103" s="33">
        <v>45.7</v>
      </c>
      <c r="H103" s="23">
        <v>18</v>
      </c>
      <c r="I103" s="10" t="s">
        <v>113</v>
      </c>
      <c r="J103" s="105"/>
      <c r="K103" s="114"/>
      <c r="L103" s="115"/>
      <c r="M103" s="113"/>
      <c r="N103" s="24"/>
      <c r="O103" s="24"/>
      <c r="P103" s="24"/>
      <c r="Q103" s="3">
        <f t="shared" si="3"/>
        <v>0</v>
      </c>
    </row>
    <row r="104" spans="1:17" x14ac:dyDescent="0.4">
      <c r="A104" s="2" t="str">
        <f t="shared" si="2"/>
        <v>スーパースリム  連結型直付型142</v>
      </c>
      <c r="B104" s="118"/>
      <c r="C104" s="104">
        <v>100</v>
      </c>
      <c r="D104" s="1" t="s">
        <v>279</v>
      </c>
      <c r="E104" s="4" t="s">
        <v>247</v>
      </c>
      <c r="F104" s="97">
        <v>1</v>
      </c>
      <c r="G104" s="26">
        <v>42</v>
      </c>
      <c r="H104" s="4">
        <v>84</v>
      </c>
      <c r="I104" s="1" t="s">
        <v>344</v>
      </c>
      <c r="J104" s="6"/>
      <c r="K104" s="111"/>
      <c r="L104" s="112"/>
      <c r="M104" s="113"/>
      <c r="N104" s="24"/>
      <c r="O104" s="24"/>
      <c r="P104" s="24"/>
      <c r="Q104" s="3">
        <f>(N104+O104+P104)*H104*F104</f>
        <v>0</v>
      </c>
    </row>
    <row r="105" spans="1:17" x14ac:dyDescent="0.4">
      <c r="A105" s="2" t="str">
        <f t="shared" si="2"/>
        <v>蛍光灯FL40W埋込型645.7</v>
      </c>
      <c r="B105" s="118"/>
      <c r="C105" s="104">
        <v>101</v>
      </c>
      <c r="D105" s="1" t="s">
        <v>257</v>
      </c>
      <c r="E105" s="4" t="s">
        <v>272</v>
      </c>
      <c r="F105" s="97">
        <v>6</v>
      </c>
      <c r="G105" s="26">
        <v>45.7</v>
      </c>
      <c r="H105" s="4">
        <v>2</v>
      </c>
      <c r="I105" s="1" t="s">
        <v>344</v>
      </c>
      <c r="J105" s="6"/>
      <c r="K105" s="111"/>
      <c r="L105" s="112"/>
      <c r="M105" s="113"/>
      <c r="N105" s="24"/>
      <c r="O105" s="24"/>
      <c r="P105" s="24"/>
      <c r="Q105" s="3">
        <f>(N105+O105+P105)*H105*F105</f>
        <v>0</v>
      </c>
    </row>
    <row r="106" spans="1:17" x14ac:dyDescent="0.4">
      <c r="C106" s="158" t="s">
        <v>345</v>
      </c>
      <c r="D106" s="159"/>
      <c r="E106" s="159"/>
      <c r="F106" s="159"/>
      <c r="G106" s="160"/>
      <c r="H106" s="15">
        <f>SUM(H6:H105)</f>
        <v>2697</v>
      </c>
      <c r="I106" s="157"/>
      <c r="J106" s="157"/>
      <c r="K106" s="157"/>
      <c r="L106" s="157"/>
      <c r="M106" s="157"/>
      <c r="N106" s="153" t="s">
        <v>351</v>
      </c>
      <c r="O106" s="153"/>
      <c r="P106" s="153"/>
      <c r="Q106" s="3">
        <f>SUM(Q6:Q105)</f>
        <v>0</v>
      </c>
    </row>
    <row r="107" spans="1:17" x14ac:dyDescent="0.4">
      <c r="N107" s="153" t="s">
        <v>352</v>
      </c>
      <c r="O107" s="153"/>
      <c r="P107" s="153"/>
      <c r="Q107" s="24"/>
    </row>
    <row r="108" spans="1:17" x14ac:dyDescent="0.4">
      <c r="N108" s="153" t="s">
        <v>353</v>
      </c>
      <c r="O108" s="153"/>
      <c r="P108" s="153"/>
      <c r="Q108" s="24"/>
    </row>
    <row r="109" spans="1:17" x14ac:dyDescent="0.4">
      <c r="N109" s="153" t="s">
        <v>359</v>
      </c>
      <c r="O109" s="153"/>
      <c r="P109" s="153"/>
      <c r="Q109" s="24"/>
    </row>
    <row r="110" spans="1:17" x14ac:dyDescent="0.4">
      <c r="N110" s="153" t="s">
        <v>358</v>
      </c>
      <c r="O110" s="153"/>
      <c r="P110" s="153"/>
      <c r="Q110" s="24"/>
    </row>
    <row r="111" spans="1:17" x14ac:dyDescent="0.4">
      <c r="N111" s="153" t="s">
        <v>357</v>
      </c>
      <c r="O111" s="153"/>
      <c r="P111" s="153"/>
      <c r="Q111" s="24"/>
    </row>
    <row r="112" spans="1:17" x14ac:dyDescent="0.4">
      <c r="N112" s="153" t="s">
        <v>354</v>
      </c>
      <c r="O112" s="153"/>
      <c r="P112" s="153"/>
      <c r="Q112" s="24"/>
    </row>
    <row r="113" spans="14:17" x14ac:dyDescent="0.4">
      <c r="N113" s="153" t="s">
        <v>345</v>
      </c>
      <c r="O113" s="153"/>
      <c r="P113" s="153"/>
      <c r="Q113" s="3">
        <f>SUM(Q106:Q112)</f>
        <v>0</v>
      </c>
    </row>
    <row r="114" spans="14:17" x14ac:dyDescent="0.4">
      <c r="N114" s="153" t="s">
        <v>355</v>
      </c>
      <c r="O114" s="153"/>
      <c r="P114" s="153"/>
      <c r="Q114" s="3">
        <f>Q113*0.1</f>
        <v>0</v>
      </c>
    </row>
    <row r="115" spans="14:17" x14ac:dyDescent="0.4">
      <c r="N115" s="154" t="s">
        <v>356</v>
      </c>
      <c r="O115" s="155"/>
      <c r="P115" s="156"/>
      <c r="Q115" s="3">
        <f>SUM(Q106:Q114)</f>
        <v>0</v>
      </c>
    </row>
  </sheetData>
  <autoFilter ref="B5:N107" xr:uid="{34BF4C02-827D-49D0-A190-2FAAE1055167}">
    <sortState ref="B6:N107">
      <sortCondition ref="I5:I107"/>
    </sortState>
  </autoFilter>
  <mergeCells count="15">
    <mergeCell ref="N114:P114"/>
    <mergeCell ref="N115:P115"/>
    <mergeCell ref="I106:M106"/>
    <mergeCell ref="C106:G106"/>
    <mergeCell ref="N108:P108"/>
    <mergeCell ref="N109:P109"/>
    <mergeCell ref="N110:P110"/>
    <mergeCell ref="N111:P111"/>
    <mergeCell ref="N112:P112"/>
    <mergeCell ref="N113:P113"/>
    <mergeCell ref="D4:H4"/>
    <mergeCell ref="I4:M4"/>
    <mergeCell ref="N4:Q4"/>
    <mergeCell ref="N106:P106"/>
    <mergeCell ref="N107:P107"/>
  </mergeCells>
  <phoneticPr fontId="3"/>
  <pageMargins left="0.70866141732283472" right="0.70866141732283472" top="0.74803149606299213" bottom="0.74803149606299213" header="0.31496062992125984" footer="0.31496062992125984"/>
  <pageSetup paperSize="9" scale="51" fitToHeight="0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B9C1A-89E4-48A1-80FA-E8BEBB1B5657}">
  <sheetPr>
    <pageSetUpPr fitToPage="1"/>
  </sheetPr>
  <dimension ref="A2:T95"/>
  <sheetViews>
    <sheetView view="pageBreakPreview" topLeftCell="B1" zoomScale="70" zoomScaleNormal="85" zoomScaleSheetLayoutView="70" workbookViewId="0">
      <selection activeCell="B1" sqref="B1"/>
    </sheetView>
  </sheetViews>
  <sheetFormatPr defaultColWidth="5.5" defaultRowHeight="18.75" x14ac:dyDescent="0.4"/>
  <cols>
    <col min="1" max="1" width="41.875" style="2" hidden="1" customWidth="1"/>
    <col min="2" max="2" width="5.625" style="5" customWidth="1"/>
    <col min="3" max="3" width="8.625" style="2" customWidth="1"/>
    <col min="4" max="4" width="42.625" style="2" customWidth="1"/>
    <col min="5" max="5" width="10.625" style="5" customWidth="1"/>
    <col min="6" max="6" width="10.625" style="13" customWidth="1"/>
    <col min="7" max="7" width="10.625" style="12" customWidth="1"/>
    <col min="8" max="8" width="10.625" style="13" customWidth="1"/>
    <col min="9" max="9" width="25.625" style="7" customWidth="1"/>
    <col min="10" max="11" width="25.625" style="2" customWidth="1"/>
    <col min="12" max="13" width="10.625" style="2" customWidth="1"/>
    <col min="14" max="14" width="5.5" style="2" hidden="1" customWidth="1"/>
    <col min="15" max="15" width="11.125" style="2" hidden="1" customWidth="1"/>
    <col min="16" max="16" width="11.875" style="2" hidden="1" customWidth="1"/>
    <col min="17" max="17" width="5.5" style="2" hidden="1" customWidth="1"/>
    <col min="18" max="18" width="15.625" style="8" customWidth="1"/>
    <col min="19" max="20" width="15.625" style="2" customWidth="1"/>
    <col min="21" max="16384" width="5.5" style="2"/>
  </cols>
  <sheetData>
    <row r="2" spans="1:20" ht="30" x14ac:dyDescent="0.4">
      <c r="B2" s="125" t="s">
        <v>380</v>
      </c>
      <c r="M2" s="5"/>
      <c r="R2" s="98">
        <f>電気料金!AG66</f>
        <v>22.5</v>
      </c>
      <c r="S2" s="2" t="s">
        <v>31</v>
      </c>
    </row>
    <row r="4" spans="1:20" s="123" customFormat="1" x14ac:dyDescent="0.4">
      <c r="B4" s="103"/>
      <c r="C4" s="34"/>
      <c r="D4" s="146" t="s">
        <v>32</v>
      </c>
      <c r="E4" s="147"/>
      <c r="F4" s="147"/>
      <c r="G4" s="147"/>
      <c r="H4" s="148"/>
      <c r="I4" s="149" t="s">
        <v>8</v>
      </c>
      <c r="J4" s="150"/>
      <c r="K4" s="150"/>
      <c r="L4" s="150"/>
      <c r="M4" s="151"/>
      <c r="N4" s="34"/>
      <c r="O4" s="162" t="s">
        <v>33</v>
      </c>
      <c r="P4" s="163"/>
      <c r="Q4" s="34"/>
      <c r="R4" s="161" t="s">
        <v>9</v>
      </c>
      <c r="S4" s="161"/>
      <c r="T4" s="107" t="s">
        <v>10</v>
      </c>
    </row>
    <row r="5" spans="1:20" s="124" customFormat="1" ht="25.5" x14ac:dyDescent="0.4">
      <c r="B5" s="35" t="s">
        <v>11</v>
      </c>
      <c r="C5" s="35" t="s">
        <v>12</v>
      </c>
      <c r="D5" s="79" t="s">
        <v>34</v>
      </c>
      <c r="E5" s="79" t="s">
        <v>254</v>
      </c>
      <c r="F5" s="38" t="s">
        <v>35</v>
      </c>
      <c r="G5" s="36" t="s">
        <v>38</v>
      </c>
      <c r="H5" s="37" t="s">
        <v>145</v>
      </c>
      <c r="I5" s="39" t="s">
        <v>50</v>
      </c>
      <c r="J5" s="108" t="s">
        <v>36</v>
      </c>
      <c r="K5" s="108" t="s">
        <v>243</v>
      </c>
      <c r="L5" s="108" t="s">
        <v>37</v>
      </c>
      <c r="M5" s="108" t="s">
        <v>38</v>
      </c>
      <c r="N5" s="35"/>
      <c r="O5" s="107" t="s">
        <v>39</v>
      </c>
      <c r="P5" s="107" t="s">
        <v>40</v>
      </c>
      <c r="Q5" s="35"/>
      <c r="R5" s="90" t="s">
        <v>51</v>
      </c>
      <c r="S5" s="107" t="s">
        <v>52</v>
      </c>
      <c r="T5" s="107" t="s">
        <v>53</v>
      </c>
    </row>
    <row r="6" spans="1:20" x14ac:dyDescent="0.4">
      <c r="A6" s="2" t="str">
        <f>D6&amp;E6&amp;F6&amp;G6</f>
        <v>蛍光灯FL20W 直付型121.5</v>
      </c>
      <c r="B6" s="109">
        <v>1</v>
      </c>
      <c r="C6" s="11" t="s">
        <v>24</v>
      </c>
      <c r="D6" s="1" t="s">
        <v>256</v>
      </c>
      <c r="E6" s="4" t="s">
        <v>247</v>
      </c>
      <c r="F6" s="15">
        <v>1</v>
      </c>
      <c r="G6" s="14">
        <v>21.5</v>
      </c>
      <c r="H6" s="15">
        <v>7</v>
      </c>
      <c r="I6" s="102" t="str">
        <f>VLOOKUP(A6,様式第10号事業費及び積算根拠資料!$A$6:$M$105,9,FALSE)</f>
        <v>LSS10-2-15</v>
      </c>
      <c r="J6" s="102">
        <f>VLOOKUP(A6,様式第10号事業費及び積算根拠資料!$A$6:$M$105,10,FALSE)</f>
        <v>0</v>
      </c>
      <c r="K6" s="102">
        <f>VLOOKUP(A6,様式第10号事業費及び積算根拠資料!$A$6:$M$105,11,FALSE)</f>
        <v>0</v>
      </c>
      <c r="L6" s="102">
        <f>VLOOKUP(A6,様式第10号事業費及び積算根拠資料!$A$6:$M$105,12,FALSE)</f>
        <v>0</v>
      </c>
      <c r="M6" s="102">
        <f>VLOOKUP(A6,様式第10号事業費及び積算根拠資料!$A$6:$M$105,13,FALSE)</f>
        <v>0</v>
      </c>
      <c r="N6" s="1"/>
      <c r="O6" s="1">
        <v>12</v>
      </c>
      <c r="P6" s="1">
        <v>200</v>
      </c>
      <c r="Q6" s="1"/>
      <c r="R6" s="3">
        <f t="shared" ref="R6:R37" si="0">G6*H6*F6*O6*P6/1000*$R$2</f>
        <v>8127</v>
      </c>
      <c r="S6" s="3">
        <f>M6*H6*O6*P6/1000*$R$2</f>
        <v>0</v>
      </c>
      <c r="T6" s="3">
        <f t="shared" ref="T6:T37" si="1">R6-S6</f>
        <v>8127</v>
      </c>
    </row>
    <row r="7" spans="1:20" x14ac:dyDescent="0.4">
      <c r="A7" s="2" t="str">
        <f t="shared" ref="A7:A70" si="2">D7&amp;E7&amp;F7&amp;G7</f>
        <v>蛍光灯Hf32W埋込型242</v>
      </c>
      <c r="B7" s="109">
        <v>2</v>
      </c>
      <c r="C7" s="11" t="s">
        <v>18</v>
      </c>
      <c r="D7" s="1" t="s">
        <v>259</v>
      </c>
      <c r="E7" s="4" t="s">
        <v>248</v>
      </c>
      <c r="F7" s="15">
        <v>2</v>
      </c>
      <c r="G7" s="14">
        <v>42</v>
      </c>
      <c r="H7" s="15">
        <v>44</v>
      </c>
      <c r="I7" s="102" t="str">
        <f>VLOOKUP(A7,様式第10号事業費及び積算根拠資料!$A$6:$M$105,9,FALSE)</f>
        <v>LRS3-4-65</v>
      </c>
      <c r="J7" s="102">
        <f>VLOOKUP(A7,様式第10号事業費及び積算根拠資料!$A$6:$M$105,10,FALSE)</f>
        <v>0</v>
      </c>
      <c r="K7" s="102">
        <f>VLOOKUP(A7,様式第10号事業費及び積算根拠資料!$A$6:$M$105,11,FALSE)</f>
        <v>0</v>
      </c>
      <c r="L7" s="102">
        <f>VLOOKUP(A7,様式第10号事業費及び積算根拠資料!$A$6:$M$105,12,FALSE)</f>
        <v>0</v>
      </c>
      <c r="M7" s="102">
        <f>VLOOKUP(A7,様式第10号事業費及び積算根拠資料!$A$6:$M$105,13,FALSE)</f>
        <v>0</v>
      </c>
      <c r="N7" s="1"/>
      <c r="O7" s="1">
        <v>12</v>
      </c>
      <c r="P7" s="1">
        <v>200</v>
      </c>
      <c r="Q7" s="1"/>
      <c r="R7" s="3">
        <f t="shared" si="0"/>
        <v>199584</v>
      </c>
      <c r="S7" s="3">
        <f t="shared" ref="S7:S37" si="3">M7*H7*O7*P7/1000*$R$2</f>
        <v>0</v>
      </c>
      <c r="T7" s="3">
        <f t="shared" si="1"/>
        <v>199584</v>
      </c>
    </row>
    <row r="8" spans="1:20" x14ac:dyDescent="0.4">
      <c r="A8" s="2" t="str">
        <f t="shared" si="2"/>
        <v>蛍光灯FPL55W  φ600埋込型457.5</v>
      </c>
      <c r="B8" s="109">
        <v>3</v>
      </c>
      <c r="C8" s="11" t="s">
        <v>18</v>
      </c>
      <c r="D8" s="1" t="s">
        <v>271</v>
      </c>
      <c r="E8" s="4" t="s">
        <v>249</v>
      </c>
      <c r="F8" s="15">
        <v>4</v>
      </c>
      <c r="G8" s="14">
        <v>57.5</v>
      </c>
      <c r="H8" s="15">
        <v>6</v>
      </c>
      <c r="I8" s="102" t="str">
        <f>VLOOKUP(A8,様式第10号事業費及び積算根拠資料!$A$6:$M$105,9,FALSE)</f>
        <v>光束7500lm以上</v>
      </c>
      <c r="J8" s="102">
        <f>VLOOKUP(A8,様式第10号事業費及び積算根拠資料!$A$6:$M$105,10,FALSE)</f>
        <v>0</v>
      </c>
      <c r="K8" s="102">
        <f>VLOOKUP(A8,様式第10号事業費及び積算根拠資料!$A$6:$M$105,11,FALSE)</f>
        <v>0</v>
      </c>
      <c r="L8" s="102">
        <f>VLOOKUP(A8,様式第10号事業費及び積算根拠資料!$A$6:$M$105,12,FALSE)</f>
        <v>0</v>
      </c>
      <c r="M8" s="102">
        <f>VLOOKUP(A8,様式第10号事業費及び積算根拠資料!$A$6:$M$105,13,FALSE)</f>
        <v>0</v>
      </c>
      <c r="N8" s="1"/>
      <c r="O8" s="1">
        <v>12</v>
      </c>
      <c r="P8" s="1">
        <v>200</v>
      </c>
      <c r="Q8" s="1"/>
      <c r="R8" s="3">
        <f t="shared" si="0"/>
        <v>74520</v>
      </c>
      <c r="S8" s="3">
        <f t="shared" si="3"/>
        <v>0</v>
      </c>
      <c r="T8" s="3">
        <f t="shared" si="1"/>
        <v>74520</v>
      </c>
    </row>
    <row r="9" spans="1:20" x14ac:dyDescent="0.4">
      <c r="A9" s="2" t="str">
        <f t="shared" si="2"/>
        <v>ブラケット  防雨型直付型160</v>
      </c>
      <c r="B9" s="109">
        <v>4</v>
      </c>
      <c r="C9" s="11" t="s">
        <v>18</v>
      </c>
      <c r="D9" s="1" t="s">
        <v>335</v>
      </c>
      <c r="E9" s="4" t="s">
        <v>247</v>
      </c>
      <c r="F9" s="15">
        <v>1</v>
      </c>
      <c r="G9" s="14">
        <v>60</v>
      </c>
      <c r="H9" s="15">
        <v>2</v>
      </c>
      <c r="I9" s="102" t="str">
        <f>VLOOKUP(A9,様式第10号事業費及び積算根拠資料!$A$6:$M$105,9,FALSE)</f>
        <v>LBF3MP/RP-2-06</v>
      </c>
      <c r="J9" s="102">
        <f>VLOOKUP(A9,様式第10号事業費及び積算根拠資料!$A$6:$M$105,10,FALSE)</f>
        <v>0</v>
      </c>
      <c r="K9" s="102">
        <f>VLOOKUP(A9,様式第10号事業費及び積算根拠資料!$A$6:$M$105,11,FALSE)</f>
        <v>0</v>
      </c>
      <c r="L9" s="102">
        <f>VLOOKUP(A9,様式第10号事業費及び積算根拠資料!$A$6:$M$105,12,FALSE)</f>
        <v>0</v>
      </c>
      <c r="M9" s="102">
        <f>VLOOKUP(A9,様式第10号事業費及び積算根拠資料!$A$6:$M$105,13,FALSE)</f>
        <v>0</v>
      </c>
      <c r="N9" s="1"/>
      <c r="O9" s="1">
        <v>12</v>
      </c>
      <c r="P9" s="1">
        <v>200</v>
      </c>
      <c r="Q9" s="1"/>
      <c r="R9" s="3">
        <f t="shared" si="0"/>
        <v>6480</v>
      </c>
      <c r="S9" s="3">
        <f t="shared" si="3"/>
        <v>0</v>
      </c>
      <c r="T9" s="3">
        <f t="shared" si="1"/>
        <v>6480</v>
      </c>
    </row>
    <row r="10" spans="1:20" x14ac:dyDescent="0.4">
      <c r="A10" s="2" t="str">
        <f>D10&amp;E10&amp;F10&amp;G10</f>
        <v>蛍光灯FL40W  埋込型345.7</v>
      </c>
      <c r="B10" s="109">
        <v>5</v>
      </c>
      <c r="C10" s="11" t="s">
        <v>108</v>
      </c>
      <c r="D10" s="1" t="s">
        <v>295</v>
      </c>
      <c r="E10" s="4" t="s">
        <v>249</v>
      </c>
      <c r="F10" s="15">
        <v>3</v>
      </c>
      <c r="G10" s="14">
        <v>45.7</v>
      </c>
      <c r="H10" s="15">
        <v>6</v>
      </c>
      <c r="I10" s="102" t="str">
        <f>VLOOKUP(A10,様式第10号事業費及び積算根拠資料!$A$6:$M$105,9,FALSE)</f>
        <v>LRS20-4-65</v>
      </c>
      <c r="J10" s="102">
        <f>VLOOKUP(A10,様式第10号事業費及び積算根拠資料!$A$6:$M$105,10,FALSE)</f>
        <v>0</v>
      </c>
      <c r="K10" s="102">
        <f>VLOOKUP(A10,様式第10号事業費及び積算根拠資料!$A$6:$M$105,11,FALSE)</f>
        <v>0</v>
      </c>
      <c r="L10" s="102">
        <f>VLOOKUP(A10,様式第10号事業費及び積算根拠資料!$A$6:$M$105,12,FALSE)</f>
        <v>0</v>
      </c>
      <c r="M10" s="102">
        <f>VLOOKUP(A10,様式第10号事業費及び積算根拠資料!$A$6:$M$105,13,FALSE)</f>
        <v>0</v>
      </c>
      <c r="N10" s="1"/>
      <c r="O10" s="1">
        <v>16</v>
      </c>
      <c r="P10" s="1">
        <v>200</v>
      </c>
      <c r="Q10" s="1"/>
      <c r="R10" s="3">
        <f t="shared" si="0"/>
        <v>59227.200000000012</v>
      </c>
      <c r="S10" s="3">
        <f t="shared" si="3"/>
        <v>0</v>
      </c>
      <c r="T10" s="3">
        <f t="shared" si="1"/>
        <v>59227.200000000012</v>
      </c>
    </row>
    <row r="11" spans="1:20" x14ac:dyDescent="0.4">
      <c r="A11" s="2" t="str">
        <f t="shared" si="2"/>
        <v>蛍光灯Hf32W埋込型242</v>
      </c>
      <c r="B11" s="109">
        <v>6</v>
      </c>
      <c r="C11" s="11" t="s">
        <v>108</v>
      </c>
      <c r="D11" s="1" t="s">
        <v>259</v>
      </c>
      <c r="E11" s="4" t="s">
        <v>249</v>
      </c>
      <c r="F11" s="15">
        <v>2</v>
      </c>
      <c r="G11" s="14">
        <v>42</v>
      </c>
      <c r="H11" s="15">
        <v>49</v>
      </c>
      <c r="I11" s="102" t="str">
        <f>VLOOKUP(A11,様式第10号事業費及び積算根拠資料!$A$6:$M$105,9,FALSE)</f>
        <v>LRS3-4-65</v>
      </c>
      <c r="J11" s="102">
        <f>VLOOKUP(A11,様式第10号事業費及び積算根拠資料!$A$6:$M$105,10,FALSE)</f>
        <v>0</v>
      </c>
      <c r="K11" s="102">
        <f>VLOOKUP(A11,様式第10号事業費及び積算根拠資料!$A$6:$M$105,11,FALSE)</f>
        <v>0</v>
      </c>
      <c r="L11" s="102">
        <f>VLOOKUP(A11,様式第10号事業費及び積算根拠資料!$A$6:$M$105,12,FALSE)</f>
        <v>0</v>
      </c>
      <c r="M11" s="102">
        <f>VLOOKUP(A11,様式第10号事業費及び積算根拠資料!$A$6:$M$105,13,FALSE)</f>
        <v>0</v>
      </c>
      <c r="N11" s="1"/>
      <c r="O11" s="1">
        <v>16</v>
      </c>
      <c r="P11" s="1">
        <v>200</v>
      </c>
      <c r="Q11" s="1"/>
      <c r="R11" s="3">
        <f t="shared" si="0"/>
        <v>296352</v>
      </c>
      <c r="S11" s="3">
        <f t="shared" si="3"/>
        <v>0</v>
      </c>
      <c r="T11" s="3">
        <f t="shared" si="1"/>
        <v>296352</v>
      </c>
    </row>
    <row r="12" spans="1:20" x14ac:dyDescent="0.4">
      <c r="A12" s="2" t="str">
        <f t="shared" si="2"/>
        <v>蛍光灯Hf32W直付型242</v>
      </c>
      <c r="B12" s="109">
        <v>7</v>
      </c>
      <c r="C12" s="11" t="s">
        <v>108</v>
      </c>
      <c r="D12" s="1" t="s">
        <v>259</v>
      </c>
      <c r="E12" s="4" t="s">
        <v>247</v>
      </c>
      <c r="F12" s="15">
        <v>2</v>
      </c>
      <c r="G12" s="14">
        <v>42</v>
      </c>
      <c r="H12" s="15">
        <v>3</v>
      </c>
      <c r="I12" s="102" t="str">
        <f>VLOOKUP(A12,様式第10号事業費及び積算根拠資料!$A$6:$M$105,9,FALSE)</f>
        <v>LSS10-4-65</v>
      </c>
      <c r="J12" s="102">
        <f>VLOOKUP(A12,様式第10号事業費及び積算根拠資料!$A$6:$M$105,10,FALSE)</f>
        <v>0</v>
      </c>
      <c r="K12" s="102">
        <f>VLOOKUP(A12,様式第10号事業費及び積算根拠資料!$A$6:$M$105,11,FALSE)</f>
        <v>0</v>
      </c>
      <c r="L12" s="102">
        <f>VLOOKUP(A12,様式第10号事業費及び積算根拠資料!$A$6:$M$105,12,FALSE)</f>
        <v>0</v>
      </c>
      <c r="M12" s="102">
        <f>VLOOKUP(A12,様式第10号事業費及び積算根拠資料!$A$6:$M$105,13,FALSE)</f>
        <v>0</v>
      </c>
      <c r="N12" s="1"/>
      <c r="O12" s="1">
        <v>16</v>
      </c>
      <c r="P12" s="1">
        <v>200</v>
      </c>
      <c r="Q12" s="1"/>
      <c r="R12" s="3">
        <f t="shared" si="0"/>
        <v>18144</v>
      </c>
      <c r="S12" s="3">
        <f t="shared" si="3"/>
        <v>0</v>
      </c>
      <c r="T12" s="3">
        <f t="shared" si="1"/>
        <v>18144</v>
      </c>
    </row>
    <row r="13" spans="1:20" x14ac:dyDescent="0.4">
      <c r="A13" s="2" t="str">
        <f t="shared" si="2"/>
        <v>ダウンライト Φ150埋込型120</v>
      </c>
      <c r="B13" s="109">
        <v>8</v>
      </c>
      <c r="C13" s="11" t="s">
        <v>108</v>
      </c>
      <c r="D13" s="1" t="s">
        <v>268</v>
      </c>
      <c r="E13" s="4" t="s">
        <v>249</v>
      </c>
      <c r="F13" s="15">
        <v>1</v>
      </c>
      <c r="G13" s="14">
        <v>20</v>
      </c>
      <c r="H13" s="15">
        <v>10</v>
      </c>
      <c r="I13" s="102" t="str">
        <f>VLOOKUP(A13,様式第10号事業費及び積算根拠資料!$A$6:$M$105,9,FALSE)</f>
        <v>LRS1-08</v>
      </c>
      <c r="J13" s="102">
        <f>VLOOKUP(A13,様式第10号事業費及び積算根拠資料!$A$6:$M$105,10,FALSE)</f>
        <v>0</v>
      </c>
      <c r="K13" s="102">
        <f>VLOOKUP(A13,様式第10号事業費及び積算根拠資料!$A$6:$M$105,11,FALSE)</f>
        <v>0</v>
      </c>
      <c r="L13" s="102">
        <f>VLOOKUP(A13,様式第10号事業費及び積算根拠資料!$A$6:$M$105,12,FALSE)</f>
        <v>0</v>
      </c>
      <c r="M13" s="102">
        <f>VLOOKUP(A13,様式第10号事業費及び積算根拠資料!$A$6:$M$105,13,FALSE)</f>
        <v>0</v>
      </c>
      <c r="N13" s="1"/>
      <c r="O13" s="1">
        <v>16</v>
      </c>
      <c r="P13" s="1">
        <v>200</v>
      </c>
      <c r="Q13" s="1"/>
      <c r="R13" s="3">
        <f t="shared" si="0"/>
        <v>14400</v>
      </c>
      <c r="S13" s="3">
        <f t="shared" si="3"/>
        <v>0</v>
      </c>
      <c r="T13" s="3">
        <f t="shared" si="1"/>
        <v>14400</v>
      </c>
    </row>
    <row r="14" spans="1:20" x14ac:dyDescent="0.4">
      <c r="A14" s="2" t="str">
        <f t="shared" si="2"/>
        <v>ブラケット  防雨型直付型145.7</v>
      </c>
      <c r="B14" s="109">
        <v>9</v>
      </c>
      <c r="C14" s="11" t="s">
        <v>108</v>
      </c>
      <c r="D14" s="1" t="s">
        <v>335</v>
      </c>
      <c r="E14" s="4" t="s">
        <v>247</v>
      </c>
      <c r="F14" s="15">
        <v>1</v>
      </c>
      <c r="G14" s="14">
        <v>45.7</v>
      </c>
      <c r="H14" s="15">
        <v>1</v>
      </c>
      <c r="I14" s="102" t="str">
        <f>VLOOKUP(A14,様式第10号事業費及び積算根拠資料!$A$6:$M$105,9,FALSE)</f>
        <v>LBF3MP/RP-4-26</v>
      </c>
      <c r="J14" s="102">
        <f>VLOOKUP(A14,様式第10号事業費及び積算根拠資料!$A$6:$M$105,10,FALSE)</f>
        <v>0</v>
      </c>
      <c r="K14" s="102">
        <f>VLOOKUP(A14,様式第10号事業費及び積算根拠資料!$A$6:$M$105,11,FALSE)</f>
        <v>0</v>
      </c>
      <c r="L14" s="102">
        <f>VLOOKUP(A14,様式第10号事業費及び積算根拠資料!$A$6:$M$105,12,FALSE)</f>
        <v>0</v>
      </c>
      <c r="M14" s="102">
        <f>VLOOKUP(A14,様式第10号事業費及び積算根拠資料!$A$6:$M$105,13,FALSE)</f>
        <v>0</v>
      </c>
      <c r="N14" s="1"/>
      <c r="O14" s="1">
        <v>16</v>
      </c>
      <c r="P14" s="1">
        <v>200</v>
      </c>
      <c r="Q14" s="1"/>
      <c r="R14" s="3">
        <f t="shared" si="0"/>
        <v>3290.4</v>
      </c>
      <c r="S14" s="3">
        <f t="shared" si="3"/>
        <v>0</v>
      </c>
      <c r="T14" s="3">
        <f t="shared" si="1"/>
        <v>3290.4</v>
      </c>
    </row>
    <row r="15" spans="1:20" x14ac:dyDescent="0.4">
      <c r="A15" s="2" t="str">
        <f t="shared" si="2"/>
        <v>蛍光灯Hf32W直付型242</v>
      </c>
      <c r="B15" s="109">
        <v>10</v>
      </c>
      <c r="C15" s="11" t="s">
        <v>49</v>
      </c>
      <c r="D15" s="1" t="s">
        <v>259</v>
      </c>
      <c r="E15" s="4" t="s">
        <v>247</v>
      </c>
      <c r="F15" s="15">
        <v>2</v>
      </c>
      <c r="G15" s="14">
        <v>42</v>
      </c>
      <c r="H15" s="15">
        <v>257</v>
      </c>
      <c r="I15" s="102" t="str">
        <f>VLOOKUP(A15,様式第10号事業費及び積算根拠資料!$A$6:$M$105,9,FALSE)</f>
        <v>LSS10-4-65</v>
      </c>
      <c r="J15" s="102">
        <f>VLOOKUP(A15,様式第10号事業費及び積算根拠資料!$A$6:$M$105,10,FALSE)</f>
        <v>0</v>
      </c>
      <c r="K15" s="102">
        <f>VLOOKUP(A15,様式第10号事業費及び積算根拠資料!$A$6:$M$105,11,FALSE)</f>
        <v>0</v>
      </c>
      <c r="L15" s="102">
        <f>VLOOKUP(A15,様式第10号事業費及び積算根拠資料!$A$6:$M$105,12,FALSE)</f>
        <v>0</v>
      </c>
      <c r="M15" s="102">
        <f>VLOOKUP(A15,様式第10号事業費及び積算根拠資料!$A$6:$M$105,13,FALSE)</f>
        <v>0</v>
      </c>
      <c r="N15" s="1"/>
      <c r="O15" s="1">
        <v>10</v>
      </c>
      <c r="P15" s="1">
        <v>200</v>
      </c>
      <c r="Q15" s="1"/>
      <c r="R15" s="3">
        <f t="shared" si="0"/>
        <v>971460</v>
      </c>
      <c r="S15" s="3">
        <f t="shared" si="3"/>
        <v>0</v>
      </c>
      <c r="T15" s="3">
        <f t="shared" si="1"/>
        <v>971460</v>
      </c>
    </row>
    <row r="16" spans="1:20" x14ac:dyDescent="0.4">
      <c r="A16" s="2" t="str">
        <f t="shared" si="2"/>
        <v>蛍光灯Hf32W  黒板灯直付型242</v>
      </c>
      <c r="B16" s="109">
        <v>11</v>
      </c>
      <c r="C16" s="11" t="s">
        <v>30</v>
      </c>
      <c r="D16" s="1" t="s">
        <v>260</v>
      </c>
      <c r="E16" s="4" t="s">
        <v>247</v>
      </c>
      <c r="F16" s="15">
        <v>2</v>
      </c>
      <c r="G16" s="14">
        <v>42</v>
      </c>
      <c r="H16" s="15">
        <v>6</v>
      </c>
      <c r="I16" s="102" t="str">
        <f>VLOOKUP(A16,様式第10号事業費及び積算根拠資料!$A$6:$M$105,9,FALSE)</f>
        <v>LSS13-4-45</v>
      </c>
      <c r="J16" s="102">
        <f>VLOOKUP(A16,様式第10号事業費及び積算根拠資料!$A$6:$M$105,10,FALSE)</f>
        <v>0</v>
      </c>
      <c r="K16" s="102">
        <f>VLOOKUP(A16,様式第10号事業費及び積算根拠資料!$A$6:$M$105,11,FALSE)</f>
        <v>0</v>
      </c>
      <c r="L16" s="102">
        <f>VLOOKUP(A16,様式第10号事業費及び積算根拠資料!$A$6:$M$105,12,FALSE)</f>
        <v>0</v>
      </c>
      <c r="M16" s="102">
        <f>VLOOKUP(A16,様式第10号事業費及び積算根拠資料!$A$6:$M$105,13,FALSE)</f>
        <v>0</v>
      </c>
      <c r="N16" s="1"/>
      <c r="O16" s="1">
        <v>10</v>
      </c>
      <c r="P16" s="1">
        <v>200</v>
      </c>
      <c r="Q16" s="1"/>
      <c r="R16" s="3">
        <f t="shared" si="0"/>
        <v>22680</v>
      </c>
      <c r="S16" s="3">
        <f t="shared" si="3"/>
        <v>0</v>
      </c>
      <c r="T16" s="3">
        <f t="shared" si="1"/>
        <v>22680</v>
      </c>
    </row>
    <row r="17" spans="1:20" x14ac:dyDescent="0.4">
      <c r="A17" s="2" t="str">
        <f t="shared" si="2"/>
        <v>蛍光灯Hf32W埋込型242</v>
      </c>
      <c r="B17" s="109">
        <v>12</v>
      </c>
      <c r="C17" s="11" t="s">
        <v>30</v>
      </c>
      <c r="D17" s="1" t="s">
        <v>259</v>
      </c>
      <c r="E17" s="4" t="s">
        <v>249</v>
      </c>
      <c r="F17" s="15">
        <v>2</v>
      </c>
      <c r="G17" s="14">
        <v>42</v>
      </c>
      <c r="H17" s="15">
        <v>21</v>
      </c>
      <c r="I17" s="102" t="str">
        <f>VLOOKUP(A17,様式第10号事業費及び積算根拠資料!$A$6:$M$105,9,FALSE)</f>
        <v>LRS3-4-65</v>
      </c>
      <c r="J17" s="102">
        <f>VLOOKUP(A17,様式第10号事業費及び積算根拠資料!$A$6:$M$105,10,FALSE)</f>
        <v>0</v>
      </c>
      <c r="K17" s="102">
        <f>VLOOKUP(A17,様式第10号事業費及び積算根拠資料!$A$6:$M$105,11,FALSE)</f>
        <v>0</v>
      </c>
      <c r="L17" s="102">
        <f>VLOOKUP(A17,様式第10号事業費及び積算根拠資料!$A$6:$M$105,12,FALSE)</f>
        <v>0</v>
      </c>
      <c r="M17" s="102">
        <f>VLOOKUP(A17,様式第10号事業費及び積算根拠資料!$A$6:$M$105,13,FALSE)</f>
        <v>0</v>
      </c>
      <c r="N17" s="1"/>
      <c r="O17" s="1">
        <v>10</v>
      </c>
      <c r="P17" s="1">
        <v>200</v>
      </c>
      <c r="Q17" s="1"/>
      <c r="R17" s="3">
        <f t="shared" si="0"/>
        <v>79380</v>
      </c>
      <c r="S17" s="3">
        <f t="shared" si="3"/>
        <v>0</v>
      </c>
      <c r="T17" s="3">
        <f t="shared" si="1"/>
        <v>79380</v>
      </c>
    </row>
    <row r="18" spans="1:20" x14ac:dyDescent="0.4">
      <c r="A18" s="2" t="str">
        <f t="shared" si="2"/>
        <v>蛍光灯Hf32W  黒板灯埋込型142</v>
      </c>
      <c r="B18" s="109">
        <v>13</v>
      </c>
      <c r="C18" s="11" t="s">
        <v>30</v>
      </c>
      <c r="D18" s="1" t="s">
        <v>260</v>
      </c>
      <c r="E18" s="4" t="s">
        <v>249</v>
      </c>
      <c r="F18" s="15">
        <v>1</v>
      </c>
      <c r="G18" s="14">
        <v>42</v>
      </c>
      <c r="H18" s="15">
        <v>58</v>
      </c>
      <c r="I18" s="102" t="str">
        <f>VLOOKUP(A18,様式第10号事業費及び積算根拠資料!$A$6:$M$105,9,FALSE)</f>
        <v>LRS8-4-43</v>
      </c>
      <c r="J18" s="102">
        <f>VLOOKUP(A18,様式第10号事業費及び積算根拠資料!$A$6:$M$105,10,FALSE)</f>
        <v>0</v>
      </c>
      <c r="K18" s="102">
        <f>VLOOKUP(A18,様式第10号事業費及び積算根拠資料!$A$6:$M$105,11,FALSE)</f>
        <v>0</v>
      </c>
      <c r="L18" s="102">
        <f>VLOOKUP(A18,様式第10号事業費及び積算根拠資料!$A$6:$M$105,12,FALSE)</f>
        <v>0</v>
      </c>
      <c r="M18" s="102">
        <f>VLOOKUP(A18,様式第10号事業費及び積算根拠資料!$A$6:$M$105,13,FALSE)</f>
        <v>0</v>
      </c>
      <c r="N18" s="1"/>
      <c r="O18" s="1">
        <v>10</v>
      </c>
      <c r="P18" s="1">
        <v>200</v>
      </c>
      <c r="Q18" s="1"/>
      <c r="R18" s="3">
        <f t="shared" si="0"/>
        <v>109620</v>
      </c>
      <c r="S18" s="3">
        <f t="shared" si="3"/>
        <v>0</v>
      </c>
      <c r="T18" s="3">
        <f t="shared" si="1"/>
        <v>109620</v>
      </c>
    </row>
    <row r="19" spans="1:20" x14ac:dyDescent="0.4">
      <c r="A19" s="2" t="str">
        <f t="shared" si="2"/>
        <v>蛍光灯FL40W埋込型245.7</v>
      </c>
      <c r="B19" s="109">
        <v>14</v>
      </c>
      <c r="C19" s="11" t="s">
        <v>47</v>
      </c>
      <c r="D19" s="1" t="s">
        <v>257</v>
      </c>
      <c r="E19" s="4" t="s">
        <v>249</v>
      </c>
      <c r="F19" s="15">
        <v>2</v>
      </c>
      <c r="G19" s="14">
        <v>45.7</v>
      </c>
      <c r="H19" s="15">
        <v>6</v>
      </c>
      <c r="I19" s="102" t="str">
        <f>VLOOKUP(A19,様式第10号事業費及び積算根拠資料!$A$6:$M$105,9,FALSE)</f>
        <v>LRS3-4-65</v>
      </c>
      <c r="J19" s="102">
        <f>VLOOKUP(A19,様式第10号事業費及び積算根拠資料!$A$6:$M$105,10,FALSE)</f>
        <v>0</v>
      </c>
      <c r="K19" s="102">
        <f>VLOOKUP(A19,様式第10号事業費及び積算根拠資料!$A$6:$M$105,11,FALSE)</f>
        <v>0</v>
      </c>
      <c r="L19" s="102">
        <f>VLOOKUP(A19,様式第10号事業費及び積算根拠資料!$A$6:$M$105,12,FALSE)</f>
        <v>0</v>
      </c>
      <c r="M19" s="102">
        <f>VLOOKUP(A19,様式第10号事業費及び積算根拠資料!$A$6:$M$105,13,FALSE)</f>
        <v>0</v>
      </c>
      <c r="N19" s="1"/>
      <c r="O19" s="1">
        <v>6</v>
      </c>
      <c r="P19" s="1">
        <v>200</v>
      </c>
      <c r="Q19" s="1"/>
      <c r="R19" s="3">
        <f t="shared" si="0"/>
        <v>14806.800000000003</v>
      </c>
      <c r="S19" s="3">
        <f t="shared" si="3"/>
        <v>0</v>
      </c>
      <c r="T19" s="3">
        <f t="shared" si="1"/>
        <v>14806.800000000003</v>
      </c>
    </row>
    <row r="20" spans="1:20" x14ac:dyDescent="0.4">
      <c r="A20" s="2" t="str">
        <f t="shared" si="2"/>
        <v>蛍光灯FL40W  トラフ型直付型145.7</v>
      </c>
      <c r="B20" s="109">
        <v>15</v>
      </c>
      <c r="C20" s="11" t="s">
        <v>2</v>
      </c>
      <c r="D20" s="1" t="s">
        <v>22</v>
      </c>
      <c r="E20" s="4" t="s">
        <v>247</v>
      </c>
      <c r="F20" s="15">
        <v>1</v>
      </c>
      <c r="G20" s="14">
        <v>45.7</v>
      </c>
      <c r="H20" s="15">
        <v>8</v>
      </c>
      <c r="I20" s="102" t="str">
        <f>VLOOKUP(A20,様式第10号事業費及び積算根拠資料!$A$6:$M$105,9,FALSE)</f>
        <v>LSS1MP/RP-4-30</v>
      </c>
      <c r="J20" s="102">
        <f>VLOOKUP(A20,様式第10号事業費及び積算根拠資料!$A$6:$M$105,10,FALSE)</f>
        <v>0</v>
      </c>
      <c r="K20" s="102">
        <f>VLOOKUP(A20,様式第10号事業費及び積算根拠資料!$A$6:$M$105,11,FALSE)</f>
        <v>0</v>
      </c>
      <c r="L20" s="102">
        <f>VLOOKUP(A20,様式第10号事業費及び積算根拠資料!$A$6:$M$105,12,FALSE)</f>
        <v>0</v>
      </c>
      <c r="M20" s="102">
        <f>VLOOKUP(A20,様式第10号事業費及び積算根拠資料!$A$6:$M$105,13,FALSE)</f>
        <v>0</v>
      </c>
      <c r="N20" s="1"/>
      <c r="O20" s="1">
        <v>6</v>
      </c>
      <c r="P20" s="1">
        <v>200</v>
      </c>
      <c r="Q20" s="1"/>
      <c r="R20" s="3">
        <f t="shared" si="0"/>
        <v>9871.2000000000025</v>
      </c>
      <c r="S20" s="3">
        <f t="shared" si="3"/>
        <v>0</v>
      </c>
      <c r="T20" s="3">
        <f t="shared" si="1"/>
        <v>9871.2000000000025</v>
      </c>
    </row>
    <row r="21" spans="1:20" x14ac:dyDescent="0.4">
      <c r="A21" s="2" t="str">
        <f t="shared" si="2"/>
        <v>蛍光灯Hf32W直付型142</v>
      </c>
      <c r="B21" s="109">
        <v>16</v>
      </c>
      <c r="C21" s="11" t="s">
        <v>2</v>
      </c>
      <c r="D21" s="1" t="s">
        <v>259</v>
      </c>
      <c r="E21" s="4" t="s">
        <v>247</v>
      </c>
      <c r="F21" s="15">
        <v>1</v>
      </c>
      <c r="G21" s="14">
        <v>42</v>
      </c>
      <c r="H21" s="15">
        <v>2</v>
      </c>
      <c r="I21" s="102" t="str">
        <f>VLOOKUP(A21,様式第10号事業費及び積算根拠資料!$A$6:$M$105,9,FALSE)</f>
        <v>LSS10-4-30</v>
      </c>
      <c r="J21" s="102">
        <f>VLOOKUP(A21,様式第10号事業費及び積算根拠資料!$A$6:$M$105,10,FALSE)</f>
        <v>0</v>
      </c>
      <c r="K21" s="102">
        <f>VLOOKUP(A21,様式第10号事業費及び積算根拠資料!$A$6:$M$105,11,FALSE)</f>
        <v>0</v>
      </c>
      <c r="L21" s="102">
        <f>VLOOKUP(A21,様式第10号事業費及び積算根拠資料!$A$6:$M$105,12,FALSE)</f>
        <v>0</v>
      </c>
      <c r="M21" s="102">
        <f>VLOOKUP(A21,様式第10号事業費及び積算根拠資料!$A$6:$M$105,13,FALSE)</f>
        <v>0</v>
      </c>
      <c r="N21" s="1"/>
      <c r="O21" s="1">
        <v>6</v>
      </c>
      <c r="P21" s="1">
        <v>200</v>
      </c>
      <c r="Q21" s="1"/>
      <c r="R21" s="3">
        <f t="shared" si="0"/>
        <v>2268</v>
      </c>
      <c r="S21" s="3">
        <f t="shared" si="3"/>
        <v>0</v>
      </c>
      <c r="T21" s="3">
        <f t="shared" si="1"/>
        <v>2268</v>
      </c>
    </row>
    <row r="22" spans="1:20" x14ac:dyDescent="0.4">
      <c r="A22" s="2" t="str">
        <f t="shared" si="2"/>
        <v>蛍光灯Hf32W直付型242</v>
      </c>
      <c r="B22" s="109">
        <v>17</v>
      </c>
      <c r="C22" s="11" t="s">
        <v>47</v>
      </c>
      <c r="D22" s="1" t="s">
        <v>259</v>
      </c>
      <c r="E22" s="4" t="s">
        <v>247</v>
      </c>
      <c r="F22" s="15">
        <v>2</v>
      </c>
      <c r="G22" s="14">
        <v>42</v>
      </c>
      <c r="H22" s="15">
        <v>71</v>
      </c>
      <c r="I22" s="102" t="str">
        <f>VLOOKUP(A22,様式第10号事業費及び積算根拠資料!$A$6:$M$105,9,FALSE)</f>
        <v>LSS10-4-65</v>
      </c>
      <c r="J22" s="102">
        <f>VLOOKUP(A22,様式第10号事業費及び積算根拠資料!$A$6:$M$105,10,FALSE)</f>
        <v>0</v>
      </c>
      <c r="K22" s="102">
        <f>VLOOKUP(A22,様式第10号事業費及び積算根拠資料!$A$6:$M$105,11,FALSE)</f>
        <v>0</v>
      </c>
      <c r="L22" s="102">
        <f>VLOOKUP(A22,様式第10号事業費及び積算根拠資料!$A$6:$M$105,12,FALSE)</f>
        <v>0</v>
      </c>
      <c r="M22" s="102">
        <f>VLOOKUP(A22,様式第10号事業費及び積算根拠資料!$A$6:$M$105,13,FALSE)</f>
        <v>0</v>
      </c>
      <c r="N22" s="1"/>
      <c r="O22" s="1">
        <v>6</v>
      </c>
      <c r="P22" s="1">
        <v>200</v>
      </c>
      <c r="Q22" s="1"/>
      <c r="R22" s="3">
        <f t="shared" si="0"/>
        <v>161028</v>
      </c>
      <c r="S22" s="3">
        <f t="shared" si="3"/>
        <v>0</v>
      </c>
      <c r="T22" s="3">
        <f t="shared" si="1"/>
        <v>161028</v>
      </c>
    </row>
    <row r="23" spans="1:20" x14ac:dyDescent="0.4">
      <c r="A23" s="2" t="str">
        <f t="shared" si="2"/>
        <v>蛍光灯Hf32W埋込型242</v>
      </c>
      <c r="B23" s="109">
        <v>18</v>
      </c>
      <c r="C23" s="11" t="s">
        <v>47</v>
      </c>
      <c r="D23" s="1" t="s">
        <v>259</v>
      </c>
      <c r="E23" s="4" t="s">
        <v>249</v>
      </c>
      <c r="F23" s="15">
        <v>2</v>
      </c>
      <c r="G23" s="14">
        <v>42</v>
      </c>
      <c r="H23" s="15">
        <v>106</v>
      </c>
      <c r="I23" s="102" t="str">
        <f>VLOOKUP(A23,様式第10号事業費及び積算根拠資料!$A$6:$M$105,9,FALSE)</f>
        <v>LRS3-4-65</v>
      </c>
      <c r="J23" s="102">
        <f>VLOOKUP(A23,様式第10号事業費及び積算根拠資料!$A$6:$M$105,10,FALSE)</f>
        <v>0</v>
      </c>
      <c r="K23" s="102">
        <f>VLOOKUP(A23,様式第10号事業費及び積算根拠資料!$A$6:$M$105,11,FALSE)</f>
        <v>0</v>
      </c>
      <c r="L23" s="102">
        <f>VLOOKUP(A23,様式第10号事業費及び積算根拠資料!$A$6:$M$105,12,FALSE)</f>
        <v>0</v>
      </c>
      <c r="M23" s="102">
        <f>VLOOKUP(A23,様式第10号事業費及び積算根拠資料!$A$6:$M$105,13,FALSE)</f>
        <v>0</v>
      </c>
      <c r="N23" s="1"/>
      <c r="O23" s="1">
        <v>6</v>
      </c>
      <c r="P23" s="1">
        <v>200</v>
      </c>
      <c r="Q23" s="1"/>
      <c r="R23" s="3">
        <f t="shared" si="0"/>
        <v>240407.99999999997</v>
      </c>
      <c r="S23" s="3">
        <f t="shared" si="3"/>
        <v>0</v>
      </c>
      <c r="T23" s="3">
        <f t="shared" si="1"/>
        <v>240407.99999999997</v>
      </c>
    </row>
    <row r="24" spans="1:20" x14ac:dyDescent="0.4">
      <c r="A24" s="2" t="str">
        <f t="shared" si="2"/>
        <v>蛍光灯Hf32W  黒板灯埋込型142</v>
      </c>
      <c r="B24" s="109">
        <v>19</v>
      </c>
      <c r="C24" s="11" t="s">
        <v>2</v>
      </c>
      <c r="D24" s="1" t="s">
        <v>260</v>
      </c>
      <c r="E24" s="4" t="s">
        <v>249</v>
      </c>
      <c r="F24" s="15">
        <v>1</v>
      </c>
      <c r="G24" s="14">
        <v>42</v>
      </c>
      <c r="H24" s="15">
        <v>14</v>
      </c>
      <c r="I24" s="102" t="str">
        <f>VLOOKUP(A24,様式第10号事業費及び積算根拠資料!$A$6:$M$105,9,FALSE)</f>
        <v>LRS8-4-43</v>
      </c>
      <c r="J24" s="102">
        <f>VLOOKUP(A24,様式第10号事業費及び積算根拠資料!$A$6:$M$105,10,FALSE)</f>
        <v>0</v>
      </c>
      <c r="K24" s="102">
        <f>VLOOKUP(A24,様式第10号事業費及び積算根拠資料!$A$6:$M$105,11,FALSE)</f>
        <v>0</v>
      </c>
      <c r="L24" s="102">
        <f>VLOOKUP(A24,様式第10号事業費及び積算根拠資料!$A$6:$M$105,12,FALSE)</f>
        <v>0</v>
      </c>
      <c r="M24" s="102">
        <f>VLOOKUP(A24,様式第10号事業費及び積算根拠資料!$A$6:$M$105,13,FALSE)</f>
        <v>0</v>
      </c>
      <c r="N24" s="1"/>
      <c r="O24" s="1">
        <v>6</v>
      </c>
      <c r="P24" s="1">
        <v>200</v>
      </c>
      <c r="Q24" s="1"/>
      <c r="R24" s="3">
        <f t="shared" si="0"/>
        <v>15876</v>
      </c>
      <c r="S24" s="3">
        <f t="shared" si="3"/>
        <v>0</v>
      </c>
      <c r="T24" s="3">
        <f t="shared" si="1"/>
        <v>15876</v>
      </c>
    </row>
    <row r="25" spans="1:20" x14ac:dyDescent="0.4">
      <c r="A25" s="2" t="str">
        <f t="shared" si="2"/>
        <v>ダウンライト Φ150埋込型230</v>
      </c>
      <c r="B25" s="109">
        <v>20</v>
      </c>
      <c r="C25" s="11" t="s">
        <v>48</v>
      </c>
      <c r="D25" s="1" t="s">
        <v>268</v>
      </c>
      <c r="E25" s="4" t="s">
        <v>249</v>
      </c>
      <c r="F25" s="15">
        <v>2</v>
      </c>
      <c r="G25" s="14">
        <v>30</v>
      </c>
      <c r="H25" s="15">
        <v>3</v>
      </c>
      <c r="I25" s="102" t="str">
        <f>VLOOKUP(A25,様式第10号事業費及び積算根拠資料!$A$6:$M$105,9,FALSE)</f>
        <v>LRS1-13</v>
      </c>
      <c r="J25" s="102">
        <f>VLOOKUP(A25,様式第10号事業費及び積算根拠資料!$A$6:$M$105,10,FALSE)</f>
        <v>0</v>
      </c>
      <c r="K25" s="102">
        <f>VLOOKUP(A25,様式第10号事業費及び積算根拠資料!$A$6:$M$105,11,FALSE)</f>
        <v>0</v>
      </c>
      <c r="L25" s="102">
        <f>VLOOKUP(A25,様式第10号事業費及び積算根拠資料!$A$6:$M$105,12,FALSE)</f>
        <v>0</v>
      </c>
      <c r="M25" s="102">
        <f>VLOOKUP(A25,様式第10号事業費及び積算根拠資料!$A$6:$M$105,13,FALSE)</f>
        <v>0</v>
      </c>
      <c r="N25" s="1"/>
      <c r="O25" s="1">
        <v>6</v>
      </c>
      <c r="P25" s="1">
        <v>200</v>
      </c>
      <c r="Q25" s="1"/>
      <c r="R25" s="3">
        <f t="shared" si="0"/>
        <v>4860</v>
      </c>
      <c r="S25" s="3">
        <f t="shared" si="3"/>
        <v>0</v>
      </c>
      <c r="T25" s="3">
        <f t="shared" si="1"/>
        <v>4860</v>
      </c>
    </row>
    <row r="26" spans="1:20" x14ac:dyDescent="0.4">
      <c r="A26" s="2" t="str">
        <f t="shared" si="2"/>
        <v>ダウンライト  150角埋込型117</v>
      </c>
      <c r="B26" s="109">
        <v>21</v>
      </c>
      <c r="C26" s="11" t="s">
        <v>2</v>
      </c>
      <c r="D26" s="1" t="s">
        <v>266</v>
      </c>
      <c r="E26" s="4" t="s">
        <v>249</v>
      </c>
      <c r="F26" s="15">
        <v>1</v>
      </c>
      <c r="G26" s="14">
        <v>17</v>
      </c>
      <c r="H26" s="15">
        <v>6</v>
      </c>
      <c r="I26" s="102" t="str">
        <f>VLOOKUP(A26,様式第10号事業費及び積算根拠資料!$A$6:$M$105,9,FALSE)</f>
        <v>光束820lm以上</v>
      </c>
      <c r="J26" s="102">
        <f>VLOOKUP(A26,様式第10号事業費及び積算根拠資料!$A$6:$M$105,10,FALSE)</f>
        <v>0</v>
      </c>
      <c r="K26" s="102">
        <f>VLOOKUP(A26,様式第10号事業費及び積算根拠資料!$A$6:$M$105,11,FALSE)</f>
        <v>0</v>
      </c>
      <c r="L26" s="102">
        <f>VLOOKUP(A26,様式第10号事業費及び積算根拠資料!$A$6:$M$105,12,FALSE)</f>
        <v>0</v>
      </c>
      <c r="M26" s="102">
        <f>VLOOKUP(A26,様式第10号事業費及び積算根拠資料!$A$6:$M$105,13,FALSE)</f>
        <v>0</v>
      </c>
      <c r="N26" s="1"/>
      <c r="O26" s="1">
        <v>6</v>
      </c>
      <c r="P26" s="1">
        <v>200</v>
      </c>
      <c r="Q26" s="1"/>
      <c r="R26" s="3">
        <f t="shared" si="0"/>
        <v>2754</v>
      </c>
      <c r="S26" s="3">
        <f t="shared" si="3"/>
        <v>0</v>
      </c>
      <c r="T26" s="3">
        <f t="shared" si="1"/>
        <v>2754</v>
      </c>
    </row>
    <row r="27" spans="1:20" x14ac:dyDescent="0.4">
      <c r="A27" s="2" t="str">
        <f t="shared" si="2"/>
        <v>白熱球IL80W  ダウンライト Φ150埋込型180</v>
      </c>
      <c r="B27" s="109">
        <v>22</v>
      </c>
      <c r="C27" s="11" t="s">
        <v>2</v>
      </c>
      <c r="D27" s="1" t="s">
        <v>334</v>
      </c>
      <c r="E27" s="4" t="s">
        <v>249</v>
      </c>
      <c r="F27" s="15">
        <v>1</v>
      </c>
      <c r="G27" s="14">
        <v>80</v>
      </c>
      <c r="H27" s="15">
        <v>6</v>
      </c>
      <c r="I27" s="102" t="str">
        <f>VLOOKUP(A27,様式第10号事業費及び積算根拠資料!$A$6:$M$105,9,FALSE)</f>
        <v>LRS1-08</v>
      </c>
      <c r="J27" s="102">
        <f>VLOOKUP(A27,様式第10号事業費及び積算根拠資料!$A$6:$M$105,10,FALSE)</f>
        <v>0</v>
      </c>
      <c r="K27" s="102">
        <f>VLOOKUP(A27,様式第10号事業費及び積算根拠資料!$A$6:$M$105,11,FALSE)</f>
        <v>0</v>
      </c>
      <c r="L27" s="102">
        <f>VLOOKUP(A27,様式第10号事業費及び積算根拠資料!$A$6:$M$105,12,FALSE)</f>
        <v>0</v>
      </c>
      <c r="M27" s="102">
        <f>VLOOKUP(A27,様式第10号事業費及び積算根拠資料!$A$6:$M$105,13,FALSE)</f>
        <v>0</v>
      </c>
      <c r="N27" s="1"/>
      <c r="O27" s="1">
        <v>6</v>
      </c>
      <c r="P27" s="1">
        <v>200</v>
      </c>
      <c r="Q27" s="1"/>
      <c r="R27" s="3">
        <f t="shared" si="0"/>
        <v>12960</v>
      </c>
      <c r="S27" s="3">
        <f t="shared" si="3"/>
        <v>0</v>
      </c>
      <c r="T27" s="3">
        <f t="shared" si="1"/>
        <v>12960</v>
      </c>
    </row>
    <row r="28" spans="1:20" x14ac:dyDescent="0.4">
      <c r="A28" s="2" t="str">
        <f t="shared" si="2"/>
        <v>ダウンライト Φ175  傾斜型埋込型120</v>
      </c>
      <c r="B28" s="109">
        <v>23</v>
      </c>
      <c r="C28" s="11" t="s">
        <v>2</v>
      </c>
      <c r="D28" s="1" t="s">
        <v>269</v>
      </c>
      <c r="E28" s="4" t="s">
        <v>249</v>
      </c>
      <c r="F28" s="15">
        <v>1</v>
      </c>
      <c r="G28" s="14">
        <v>20</v>
      </c>
      <c r="H28" s="15">
        <v>22</v>
      </c>
      <c r="I28" s="102" t="str">
        <f>VLOOKUP(A28,様式第10号事業費及び積算根拠資料!$A$6:$M$105,9,FALSE)</f>
        <v>光束850lm以上</v>
      </c>
      <c r="J28" s="102">
        <f>VLOOKUP(A28,様式第10号事業費及び積算根拠資料!$A$6:$M$105,10,FALSE)</f>
        <v>0</v>
      </c>
      <c r="K28" s="102">
        <f>VLOOKUP(A28,様式第10号事業費及び積算根拠資料!$A$6:$M$105,11,FALSE)</f>
        <v>0</v>
      </c>
      <c r="L28" s="102">
        <f>VLOOKUP(A28,様式第10号事業費及び積算根拠資料!$A$6:$M$105,12,FALSE)</f>
        <v>0</v>
      </c>
      <c r="M28" s="102">
        <f>VLOOKUP(A28,様式第10号事業費及び積算根拠資料!$A$6:$M$105,13,FALSE)</f>
        <v>0</v>
      </c>
      <c r="N28" s="1"/>
      <c r="O28" s="1">
        <v>6</v>
      </c>
      <c r="P28" s="1">
        <v>200</v>
      </c>
      <c r="Q28" s="1"/>
      <c r="R28" s="3">
        <f t="shared" si="0"/>
        <v>11880</v>
      </c>
      <c r="S28" s="3">
        <f t="shared" si="3"/>
        <v>0</v>
      </c>
      <c r="T28" s="3">
        <f t="shared" si="1"/>
        <v>11880</v>
      </c>
    </row>
    <row r="29" spans="1:20" x14ac:dyDescent="0.4">
      <c r="A29" s="2" t="str">
        <f t="shared" si="2"/>
        <v>ダウンライト Φ200埋込型1158</v>
      </c>
      <c r="B29" s="109">
        <v>24</v>
      </c>
      <c r="C29" s="11" t="s">
        <v>2</v>
      </c>
      <c r="D29" s="1" t="s">
        <v>270</v>
      </c>
      <c r="E29" s="4" t="s">
        <v>249</v>
      </c>
      <c r="F29" s="15">
        <v>1</v>
      </c>
      <c r="G29" s="14">
        <v>158</v>
      </c>
      <c r="H29" s="15">
        <v>8</v>
      </c>
      <c r="I29" s="102" t="str">
        <f>VLOOKUP(A29,様式第10号事業費及び積算根拠資料!$A$6:$M$105,9,FALSE)</f>
        <v>LRS1-85</v>
      </c>
      <c r="J29" s="102">
        <f>VLOOKUP(A29,様式第10号事業費及び積算根拠資料!$A$6:$M$105,10,FALSE)</f>
        <v>0</v>
      </c>
      <c r="K29" s="102">
        <f>VLOOKUP(A29,様式第10号事業費及び積算根拠資料!$A$6:$M$105,11,FALSE)</f>
        <v>0</v>
      </c>
      <c r="L29" s="102">
        <f>VLOOKUP(A29,様式第10号事業費及び積算根拠資料!$A$6:$M$105,12,FALSE)</f>
        <v>0</v>
      </c>
      <c r="M29" s="102">
        <f>VLOOKUP(A29,様式第10号事業費及び積算根拠資料!$A$6:$M$105,13,FALSE)</f>
        <v>0</v>
      </c>
      <c r="N29" s="1"/>
      <c r="O29" s="1">
        <v>6</v>
      </c>
      <c r="P29" s="1">
        <v>200</v>
      </c>
      <c r="Q29" s="1"/>
      <c r="R29" s="3">
        <f t="shared" si="0"/>
        <v>34128</v>
      </c>
      <c r="S29" s="3">
        <f t="shared" si="3"/>
        <v>0</v>
      </c>
      <c r="T29" s="3">
        <f t="shared" si="1"/>
        <v>34128</v>
      </c>
    </row>
    <row r="30" spans="1:20" x14ac:dyDescent="0.4">
      <c r="A30" s="2" t="str">
        <f t="shared" si="2"/>
        <v>蛍光灯FPL55W  600角埋込型445.7</v>
      </c>
      <c r="B30" s="109">
        <v>25</v>
      </c>
      <c r="C30" s="11" t="s">
        <v>48</v>
      </c>
      <c r="D30" s="1" t="s">
        <v>255</v>
      </c>
      <c r="E30" s="4" t="s">
        <v>249</v>
      </c>
      <c r="F30" s="15">
        <v>4</v>
      </c>
      <c r="G30" s="14">
        <v>45.7</v>
      </c>
      <c r="H30" s="15">
        <v>6</v>
      </c>
      <c r="I30" s="102" t="str">
        <f>VLOOKUP(A30,様式第10号事業費及び積算根拠資料!$A$6:$M$105,9,FALSE)</f>
        <v>LRS15-6-110</v>
      </c>
      <c r="J30" s="102">
        <f>VLOOKUP(A30,様式第10号事業費及び積算根拠資料!$A$6:$M$105,10,FALSE)</f>
        <v>0</v>
      </c>
      <c r="K30" s="102">
        <f>VLOOKUP(A30,様式第10号事業費及び積算根拠資料!$A$6:$M$105,11,FALSE)</f>
        <v>0</v>
      </c>
      <c r="L30" s="102">
        <f>VLOOKUP(A30,様式第10号事業費及び積算根拠資料!$A$6:$M$105,12,FALSE)</f>
        <v>0</v>
      </c>
      <c r="M30" s="102">
        <f>VLOOKUP(A30,様式第10号事業費及び積算根拠資料!$A$6:$M$105,13,FALSE)</f>
        <v>0</v>
      </c>
      <c r="N30" s="1"/>
      <c r="O30" s="1">
        <v>6</v>
      </c>
      <c r="P30" s="1">
        <v>200</v>
      </c>
      <c r="Q30" s="1"/>
      <c r="R30" s="3">
        <f t="shared" si="0"/>
        <v>29613.600000000006</v>
      </c>
      <c r="S30" s="3">
        <f t="shared" si="3"/>
        <v>0</v>
      </c>
      <c r="T30" s="3">
        <f t="shared" si="1"/>
        <v>29613.600000000006</v>
      </c>
    </row>
    <row r="31" spans="1:20" x14ac:dyDescent="0.4">
      <c r="A31" s="2" t="str">
        <f t="shared" si="2"/>
        <v>蛍光灯FL40W埋込型245.7</v>
      </c>
      <c r="B31" s="109">
        <v>26</v>
      </c>
      <c r="C31" s="11" t="s">
        <v>27</v>
      </c>
      <c r="D31" s="1" t="s">
        <v>257</v>
      </c>
      <c r="E31" s="4" t="s">
        <v>249</v>
      </c>
      <c r="F31" s="15">
        <v>2</v>
      </c>
      <c r="G31" s="14">
        <v>45.7</v>
      </c>
      <c r="H31" s="15">
        <v>47</v>
      </c>
      <c r="I31" s="102" t="str">
        <f>VLOOKUP(A31,様式第10号事業費及び積算根拠資料!$A$6:$M$105,9,FALSE)</f>
        <v>LRS3-4-65</v>
      </c>
      <c r="J31" s="102">
        <f>VLOOKUP(A31,様式第10号事業費及び積算根拠資料!$A$6:$M$105,10,FALSE)</f>
        <v>0</v>
      </c>
      <c r="K31" s="102">
        <f>VLOOKUP(A31,様式第10号事業費及び積算根拠資料!$A$6:$M$105,11,FALSE)</f>
        <v>0</v>
      </c>
      <c r="L31" s="102">
        <f>VLOOKUP(A31,様式第10号事業費及び積算根拠資料!$A$6:$M$105,12,FALSE)</f>
        <v>0</v>
      </c>
      <c r="M31" s="102">
        <f>VLOOKUP(A31,様式第10号事業費及び積算根拠資料!$A$6:$M$105,13,FALSE)</f>
        <v>0</v>
      </c>
      <c r="N31" s="1"/>
      <c r="O31" s="1">
        <v>10</v>
      </c>
      <c r="P31" s="1">
        <v>200</v>
      </c>
      <c r="Q31" s="1"/>
      <c r="R31" s="3">
        <f t="shared" si="0"/>
        <v>193311</v>
      </c>
      <c r="S31" s="3">
        <f t="shared" si="3"/>
        <v>0</v>
      </c>
      <c r="T31" s="3">
        <f t="shared" si="1"/>
        <v>193311</v>
      </c>
    </row>
    <row r="32" spans="1:20" x14ac:dyDescent="0.4">
      <c r="A32" s="2" t="str">
        <f t="shared" si="2"/>
        <v>スポットライト（フランジ）直付型180</v>
      </c>
      <c r="B32" s="109">
        <v>27</v>
      </c>
      <c r="C32" s="11" t="s">
        <v>28</v>
      </c>
      <c r="D32" s="1" t="s">
        <v>29</v>
      </c>
      <c r="E32" s="4" t="s">
        <v>247</v>
      </c>
      <c r="F32" s="15">
        <v>1</v>
      </c>
      <c r="G32" s="14">
        <v>80</v>
      </c>
      <c r="H32" s="15">
        <v>4</v>
      </c>
      <c r="I32" s="102" t="str">
        <f>VLOOKUP(A32,様式第10号事業費及び積算根拠資料!$A$6:$M$105,9,FALSE)</f>
        <v>光束1000lm以上</v>
      </c>
      <c r="J32" s="102">
        <f>VLOOKUP(A32,様式第10号事業費及び積算根拠資料!$A$6:$M$105,10,FALSE)</f>
        <v>0</v>
      </c>
      <c r="K32" s="102">
        <f>VLOOKUP(A32,様式第10号事業費及び積算根拠資料!$A$6:$M$105,11,FALSE)</f>
        <v>0</v>
      </c>
      <c r="L32" s="102">
        <f>VLOOKUP(A32,様式第10号事業費及び積算根拠資料!$A$6:$M$105,12,FALSE)</f>
        <v>0</v>
      </c>
      <c r="M32" s="102">
        <f>VLOOKUP(A32,様式第10号事業費及び積算根拠資料!$A$6:$M$105,13,FALSE)</f>
        <v>0</v>
      </c>
      <c r="N32" s="1"/>
      <c r="O32" s="1">
        <v>10</v>
      </c>
      <c r="P32" s="1">
        <v>200</v>
      </c>
      <c r="Q32" s="1"/>
      <c r="R32" s="3">
        <f t="shared" si="0"/>
        <v>14400</v>
      </c>
      <c r="S32" s="3">
        <f t="shared" si="3"/>
        <v>0</v>
      </c>
      <c r="T32" s="3">
        <f t="shared" si="1"/>
        <v>14400</v>
      </c>
    </row>
    <row r="33" spans="1:20" x14ac:dyDescent="0.4">
      <c r="A33" s="2" t="str">
        <f t="shared" si="2"/>
        <v>蛍光灯Hf32W直付型242</v>
      </c>
      <c r="B33" s="109">
        <v>28</v>
      </c>
      <c r="C33" s="11" t="s">
        <v>25</v>
      </c>
      <c r="D33" s="1" t="s">
        <v>259</v>
      </c>
      <c r="E33" s="4" t="s">
        <v>247</v>
      </c>
      <c r="F33" s="15">
        <v>2</v>
      </c>
      <c r="G33" s="14">
        <v>42</v>
      </c>
      <c r="H33" s="15">
        <v>45</v>
      </c>
      <c r="I33" s="102" t="str">
        <f>VLOOKUP(A33,様式第10号事業費及び積算根拠資料!$A$6:$M$105,9,FALSE)</f>
        <v>LSS10-4-65</v>
      </c>
      <c r="J33" s="102">
        <f>VLOOKUP(A33,様式第10号事業費及び積算根拠資料!$A$6:$M$105,10,FALSE)</f>
        <v>0</v>
      </c>
      <c r="K33" s="102">
        <f>VLOOKUP(A33,様式第10号事業費及び積算根拠資料!$A$6:$M$105,11,FALSE)</f>
        <v>0</v>
      </c>
      <c r="L33" s="102">
        <f>VLOOKUP(A33,様式第10号事業費及び積算根拠資料!$A$6:$M$105,12,FALSE)</f>
        <v>0</v>
      </c>
      <c r="M33" s="102">
        <f>VLOOKUP(A33,様式第10号事業費及び積算根拠資料!$A$6:$M$105,13,FALSE)</f>
        <v>0</v>
      </c>
      <c r="N33" s="1"/>
      <c r="O33" s="1">
        <v>3</v>
      </c>
      <c r="P33" s="1">
        <v>200</v>
      </c>
      <c r="Q33" s="1"/>
      <c r="R33" s="3">
        <f t="shared" si="0"/>
        <v>51030</v>
      </c>
      <c r="S33" s="3">
        <f t="shared" si="3"/>
        <v>0</v>
      </c>
      <c r="T33" s="3">
        <f t="shared" si="1"/>
        <v>51030</v>
      </c>
    </row>
    <row r="34" spans="1:20" x14ac:dyDescent="0.4">
      <c r="A34" s="2" t="str">
        <f t="shared" si="2"/>
        <v>蛍光灯Hf32W埋込型242</v>
      </c>
      <c r="B34" s="109">
        <v>29</v>
      </c>
      <c r="C34" s="11" t="s">
        <v>42</v>
      </c>
      <c r="D34" s="1" t="s">
        <v>259</v>
      </c>
      <c r="E34" s="4" t="s">
        <v>249</v>
      </c>
      <c r="F34" s="15">
        <v>2</v>
      </c>
      <c r="G34" s="14">
        <v>42</v>
      </c>
      <c r="H34" s="15">
        <v>2</v>
      </c>
      <c r="I34" s="102" t="str">
        <f>VLOOKUP(A34,様式第10号事業費及び積算根拠資料!$A$6:$M$105,9,FALSE)</f>
        <v>LRS3-4-65</v>
      </c>
      <c r="J34" s="102">
        <f>VLOOKUP(A34,様式第10号事業費及び積算根拠資料!$A$6:$M$105,10,FALSE)</f>
        <v>0</v>
      </c>
      <c r="K34" s="102">
        <f>VLOOKUP(A34,様式第10号事業費及び積算根拠資料!$A$6:$M$105,11,FALSE)</f>
        <v>0</v>
      </c>
      <c r="L34" s="102">
        <f>VLOOKUP(A34,様式第10号事業費及び積算根拠資料!$A$6:$M$105,12,FALSE)</f>
        <v>0</v>
      </c>
      <c r="M34" s="102">
        <f>VLOOKUP(A34,様式第10号事業費及び積算根拠資料!$A$6:$M$105,13,FALSE)</f>
        <v>0</v>
      </c>
      <c r="N34" s="1"/>
      <c r="O34" s="1">
        <v>3</v>
      </c>
      <c r="P34" s="1">
        <v>200</v>
      </c>
      <c r="Q34" s="1"/>
      <c r="R34" s="3">
        <f t="shared" si="0"/>
        <v>2268</v>
      </c>
      <c r="S34" s="3">
        <f t="shared" si="3"/>
        <v>0</v>
      </c>
      <c r="T34" s="3">
        <f t="shared" si="1"/>
        <v>2268</v>
      </c>
    </row>
    <row r="35" spans="1:20" x14ac:dyDescent="0.4">
      <c r="A35" s="2" t="str">
        <f t="shared" si="2"/>
        <v>蛍光灯Hf32W  黒板灯埋込型142</v>
      </c>
      <c r="B35" s="109">
        <v>30</v>
      </c>
      <c r="C35" s="11" t="s">
        <v>42</v>
      </c>
      <c r="D35" s="1" t="s">
        <v>260</v>
      </c>
      <c r="E35" s="4" t="s">
        <v>249</v>
      </c>
      <c r="F35" s="15">
        <v>1</v>
      </c>
      <c r="G35" s="14">
        <v>42</v>
      </c>
      <c r="H35" s="15">
        <v>10</v>
      </c>
      <c r="I35" s="102" t="str">
        <f>VLOOKUP(A35,様式第10号事業費及び積算根拠資料!$A$6:$M$105,9,FALSE)</f>
        <v>LRS8-4-43</v>
      </c>
      <c r="J35" s="102">
        <f>VLOOKUP(A35,様式第10号事業費及び積算根拠資料!$A$6:$M$105,10,FALSE)</f>
        <v>0</v>
      </c>
      <c r="K35" s="102">
        <f>VLOOKUP(A35,様式第10号事業費及び積算根拠資料!$A$6:$M$105,11,FALSE)</f>
        <v>0</v>
      </c>
      <c r="L35" s="102">
        <f>VLOOKUP(A35,様式第10号事業費及び積算根拠資料!$A$6:$M$105,12,FALSE)</f>
        <v>0</v>
      </c>
      <c r="M35" s="102">
        <f>VLOOKUP(A35,様式第10号事業費及び積算根拠資料!$A$6:$M$105,13,FALSE)</f>
        <v>0</v>
      </c>
      <c r="N35" s="1"/>
      <c r="O35" s="1">
        <v>3</v>
      </c>
      <c r="P35" s="1">
        <v>200</v>
      </c>
      <c r="Q35" s="1"/>
      <c r="R35" s="3">
        <f t="shared" si="0"/>
        <v>5670</v>
      </c>
      <c r="S35" s="3">
        <f t="shared" si="3"/>
        <v>0</v>
      </c>
      <c r="T35" s="3">
        <f t="shared" si="1"/>
        <v>5670</v>
      </c>
    </row>
    <row r="36" spans="1:20" x14ac:dyDescent="0.4">
      <c r="A36" s="2" t="str">
        <f t="shared" si="2"/>
        <v>ダウンライト Φ125埋込型117</v>
      </c>
      <c r="B36" s="109">
        <v>31</v>
      </c>
      <c r="C36" s="11" t="s">
        <v>42</v>
      </c>
      <c r="D36" s="1" t="s">
        <v>267</v>
      </c>
      <c r="E36" s="4" t="s">
        <v>249</v>
      </c>
      <c r="F36" s="15">
        <v>1</v>
      </c>
      <c r="G36" s="14">
        <v>17</v>
      </c>
      <c r="H36" s="15">
        <v>2</v>
      </c>
      <c r="I36" s="102" t="str">
        <f>VLOOKUP(A36,様式第10号事業費及び積算根拠資料!$A$6:$M$105,9,FALSE)</f>
        <v>LRS1-08</v>
      </c>
      <c r="J36" s="102">
        <f>VLOOKUP(A36,様式第10号事業費及び積算根拠資料!$A$6:$M$105,10,FALSE)</f>
        <v>0</v>
      </c>
      <c r="K36" s="102">
        <f>VLOOKUP(A36,様式第10号事業費及び積算根拠資料!$A$6:$M$105,11,FALSE)</f>
        <v>0</v>
      </c>
      <c r="L36" s="102">
        <f>VLOOKUP(A36,様式第10号事業費及び積算根拠資料!$A$6:$M$105,12,FALSE)</f>
        <v>0</v>
      </c>
      <c r="M36" s="102">
        <f>VLOOKUP(A36,様式第10号事業費及び積算根拠資料!$A$6:$M$105,13,FALSE)</f>
        <v>0</v>
      </c>
      <c r="N36" s="1"/>
      <c r="O36" s="1">
        <v>3</v>
      </c>
      <c r="P36" s="1">
        <v>200</v>
      </c>
      <c r="Q36" s="1"/>
      <c r="R36" s="3">
        <f t="shared" si="0"/>
        <v>458.99999999999994</v>
      </c>
      <c r="S36" s="3">
        <f t="shared" si="3"/>
        <v>0</v>
      </c>
      <c r="T36" s="3">
        <f t="shared" si="1"/>
        <v>458.99999999999994</v>
      </c>
    </row>
    <row r="37" spans="1:20" x14ac:dyDescent="0.4">
      <c r="A37" s="2" t="str">
        <f t="shared" si="2"/>
        <v>ブラケット  防雨型直付型117</v>
      </c>
      <c r="B37" s="109">
        <v>32</v>
      </c>
      <c r="C37" s="11" t="s">
        <v>42</v>
      </c>
      <c r="D37" s="1" t="s">
        <v>335</v>
      </c>
      <c r="E37" s="4" t="s">
        <v>247</v>
      </c>
      <c r="F37" s="15">
        <v>1</v>
      </c>
      <c r="G37" s="14">
        <v>17</v>
      </c>
      <c r="H37" s="15">
        <v>1</v>
      </c>
      <c r="I37" s="102" t="str">
        <f>VLOOKUP(A37,様式第10号事業費及び積算根拠資料!$A$6:$M$105,9,FALSE)</f>
        <v>LBF3MP/RP-2-13</v>
      </c>
      <c r="J37" s="102">
        <f>VLOOKUP(A37,様式第10号事業費及び積算根拠資料!$A$6:$M$105,10,FALSE)</f>
        <v>0</v>
      </c>
      <c r="K37" s="102">
        <f>VLOOKUP(A37,様式第10号事業費及び積算根拠資料!$A$6:$M$105,11,FALSE)</f>
        <v>0</v>
      </c>
      <c r="L37" s="102">
        <f>VLOOKUP(A37,様式第10号事業費及び積算根拠資料!$A$6:$M$105,12,FALSE)</f>
        <v>0</v>
      </c>
      <c r="M37" s="102">
        <f>VLOOKUP(A37,様式第10号事業費及び積算根拠資料!$A$6:$M$105,13,FALSE)</f>
        <v>0</v>
      </c>
      <c r="N37" s="1"/>
      <c r="O37" s="1">
        <v>3</v>
      </c>
      <c r="P37" s="1">
        <v>200</v>
      </c>
      <c r="Q37" s="1"/>
      <c r="R37" s="3">
        <f t="shared" si="0"/>
        <v>229.49999999999997</v>
      </c>
      <c r="S37" s="3">
        <f t="shared" si="3"/>
        <v>0</v>
      </c>
      <c r="T37" s="3">
        <f t="shared" si="1"/>
        <v>229.49999999999997</v>
      </c>
    </row>
    <row r="38" spans="1:20" x14ac:dyDescent="0.4">
      <c r="A38" s="2" t="str">
        <f t="shared" si="2"/>
        <v>蛍光灯Hf32W直付型242</v>
      </c>
      <c r="B38" s="109">
        <v>33</v>
      </c>
      <c r="C38" s="11" t="s">
        <v>15</v>
      </c>
      <c r="D38" s="1" t="s">
        <v>259</v>
      </c>
      <c r="E38" s="4" t="s">
        <v>247</v>
      </c>
      <c r="F38" s="15">
        <v>2</v>
      </c>
      <c r="G38" s="14">
        <v>42</v>
      </c>
      <c r="H38" s="15">
        <v>17</v>
      </c>
      <c r="I38" s="102" t="str">
        <f>VLOOKUP(A38,様式第10号事業費及び積算根拠資料!$A$6:$M$105,9,FALSE)</f>
        <v>LSS10-4-65</v>
      </c>
      <c r="J38" s="102">
        <f>VLOOKUP(A38,様式第10号事業費及び積算根拠資料!$A$6:$M$105,10,FALSE)</f>
        <v>0</v>
      </c>
      <c r="K38" s="102">
        <f>VLOOKUP(A38,様式第10号事業費及び積算根拠資料!$A$6:$M$105,11,FALSE)</f>
        <v>0</v>
      </c>
      <c r="L38" s="102">
        <f>VLOOKUP(A38,様式第10号事業費及び積算根拠資料!$A$6:$M$105,12,FALSE)</f>
        <v>0</v>
      </c>
      <c r="M38" s="102">
        <f>VLOOKUP(A38,様式第10号事業費及び積算根拠資料!$A$6:$M$105,13,FALSE)</f>
        <v>0</v>
      </c>
      <c r="N38" s="1"/>
      <c r="O38" s="1">
        <v>8</v>
      </c>
      <c r="P38" s="1">
        <v>200</v>
      </c>
      <c r="Q38" s="1"/>
      <c r="R38" s="3">
        <f t="shared" ref="R38:R69" si="4">G38*H38*F38*O38*P38/1000*$R$2</f>
        <v>51408.000000000007</v>
      </c>
      <c r="S38" s="3">
        <f t="shared" ref="S38:S69" si="5">M38*H38*O38*P38/1000*$R$2</f>
        <v>0</v>
      </c>
      <c r="T38" s="3">
        <f t="shared" ref="T38:T69" si="6">R38-S38</f>
        <v>51408.000000000007</v>
      </c>
    </row>
    <row r="39" spans="1:20" x14ac:dyDescent="0.4">
      <c r="A39" s="2" t="str">
        <f t="shared" si="2"/>
        <v>蛍光灯Hf32W直付型142</v>
      </c>
      <c r="B39" s="109">
        <v>34</v>
      </c>
      <c r="C39" s="11" t="s">
        <v>16</v>
      </c>
      <c r="D39" s="1" t="s">
        <v>259</v>
      </c>
      <c r="E39" s="4" t="s">
        <v>247</v>
      </c>
      <c r="F39" s="15">
        <v>1</v>
      </c>
      <c r="G39" s="14">
        <v>42</v>
      </c>
      <c r="H39" s="15">
        <v>1</v>
      </c>
      <c r="I39" s="102" t="str">
        <f>VLOOKUP(A39,様式第10号事業費及び積算根拠資料!$A$6:$M$105,9,FALSE)</f>
        <v>LSS10-4-30</v>
      </c>
      <c r="J39" s="102">
        <f>VLOOKUP(A39,様式第10号事業費及び積算根拠資料!$A$6:$M$105,10,FALSE)</f>
        <v>0</v>
      </c>
      <c r="K39" s="102">
        <f>VLOOKUP(A39,様式第10号事業費及び積算根拠資料!$A$6:$M$105,11,FALSE)</f>
        <v>0</v>
      </c>
      <c r="L39" s="102">
        <f>VLOOKUP(A39,様式第10号事業費及び積算根拠資料!$A$6:$M$105,12,FALSE)</f>
        <v>0</v>
      </c>
      <c r="M39" s="102">
        <f>VLOOKUP(A39,様式第10号事業費及び積算根拠資料!$A$6:$M$105,13,FALSE)</f>
        <v>0</v>
      </c>
      <c r="N39" s="1"/>
      <c r="O39" s="1">
        <v>8</v>
      </c>
      <c r="P39" s="1">
        <v>200</v>
      </c>
      <c r="Q39" s="1"/>
      <c r="R39" s="3">
        <f t="shared" si="4"/>
        <v>1512</v>
      </c>
      <c r="S39" s="3">
        <f t="shared" si="5"/>
        <v>0</v>
      </c>
      <c r="T39" s="3">
        <f t="shared" si="6"/>
        <v>1512</v>
      </c>
    </row>
    <row r="40" spans="1:20" x14ac:dyDescent="0.4">
      <c r="A40" s="2" t="str">
        <f t="shared" si="2"/>
        <v>蛍光灯FL30W  防雨型直付型232</v>
      </c>
      <c r="B40" s="109">
        <v>35</v>
      </c>
      <c r="C40" s="11" t="s">
        <v>16</v>
      </c>
      <c r="D40" s="1" t="s">
        <v>325</v>
      </c>
      <c r="E40" s="4" t="s">
        <v>247</v>
      </c>
      <c r="F40" s="15">
        <v>2</v>
      </c>
      <c r="G40" s="14">
        <v>32</v>
      </c>
      <c r="H40" s="15">
        <v>1</v>
      </c>
      <c r="I40" s="102" t="str">
        <f>VLOOKUP(A40,様式第10号事業費及び積算根拠資料!$A$6:$M$105,9,FALSE)</f>
        <v>LSS10MP/RP-4-64</v>
      </c>
      <c r="J40" s="102">
        <f>VLOOKUP(A40,様式第10号事業費及び積算根拠資料!$A$6:$M$105,10,FALSE)</f>
        <v>0</v>
      </c>
      <c r="K40" s="102">
        <f>VLOOKUP(A40,様式第10号事業費及び積算根拠資料!$A$6:$M$105,11,FALSE)</f>
        <v>0</v>
      </c>
      <c r="L40" s="102">
        <f>VLOOKUP(A40,様式第10号事業費及び積算根拠資料!$A$6:$M$105,12,FALSE)</f>
        <v>0</v>
      </c>
      <c r="M40" s="102">
        <f>VLOOKUP(A40,様式第10号事業費及び積算根拠資料!$A$6:$M$105,13,FALSE)</f>
        <v>0</v>
      </c>
      <c r="N40" s="1"/>
      <c r="O40" s="1">
        <v>8</v>
      </c>
      <c r="P40" s="1">
        <v>200</v>
      </c>
      <c r="Q40" s="1"/>
      <c r="R40" s="3">
        <f t="shared" si="4"/>
        <v>2304</v>
      </c>
      <c r="S40" s="3">
        <f t="shared" si="5"/>
        <v>0</v>
      </c>
      <c r="T40" s="3">
        <f t="shared" si="6"/>
        <v>2304</v>
      </c>
    </row>
    <row r="41" spans="1:20" x14ac:dyDescent="0.4">
      <c r="A41" s="2" t="str">
        <f t="shared" si="2"/>
        <v>蛍光灯FL15W  キッチン灯直付型115</v>
      </c>
      <c r="B41" s="109">
        <v>36</v>
      </c>
      <c r="C41" s="11" t="s">
        <v>16</v>
      </c>
      <c r="D41" s="18" t="s">
        <v>297</v>
      </c>
      <c r="E41" s="14" t="s">
        <v>292</v>
      </c>
      <c r="F41" s="15">
        <v>1</v>
      </c>
      <c r="G41" s="14">
        <v>15</v>
      </c>
      <c r="H41" s="15">
        <v>1</v>
      </c>
      <c r="I41" s="102" t="str">
        <f>VLOOKUP(A41,様式第10号事業費及び積算根拠資料!$A$6:$M$105,9,FALSE)</f>
        <v>光束800lm以上</v>
      </c>
      <c r="J41" s="102">
        <f>VLOOKUP(A41,様式第10号事業費及び積算根拠資料!$A$6:$M$105,10,FALSE)</f>
        <v>0</v>
      </c>
      <c r="K41" s="102">
        <f>VLOOKUP(A41,様式第10号事業費及び積算根拠資料!$A$6:$M$105,11,FALSE)</f>
        <v>0</v>
      </c>
      <c r="L41" s="102">
        <f>VLOOKUP(A41,様式第10号事業費及び積算根拠資料!$A$6:$M$105,12,FALSE)</f>
        <v>0</v>
      </c>
      <c r="M41" s="102">
        <f>VLOOKUP(A41,様式第10号事業費及び積算根拠資料!$A$6:$M$105,13,FALSE)</f>
        <v>0</v>
      </c>
      <c r="N41" s="1"/>
      <c r="O41" s="1">
        <v>8</v>
      </c>
      <c r="P41" s="1">
        <v>200</v>
      </c>
      <c r="Q41" s="1"/>
      <c r="R41" s="3">
        <f t="shared" si="4"/>
        <v>540</v>
      </c>
      <c r="S41" s="3">
        <f t="shared" si="5"/>
        <v>0</v>
      </c>
      <c r="T41" s="3">
        <f t="shared" si="6"/>
        <v>540</v>
      </c>
    </row>
    <row r="42" spans="1:20" x14ac:dyDescent="0.4">
      <c r="A42" s="2" t="str">
        <f t="shared" si="2"/>
        <v>蛍光灯Hf16W直付型226</v>
      </c>
      <c r="B42" s="109">
        <v>37</v>
      </c>
      <c r="C42" s="11" t="s">
        <v>46</v>
      </c>
      <c r="D42" s="1" t="s">
        <v>258</v>
      </c>
      <c r="E42" s="4" t="s">
        <v>247</v>
      </c>
      <c r="F42" s="15">
        <v>2</v>
      </c>
      <c r="G42" s="14">
        <v>26</v>
      </c>
      <c r="H42" s="15">
        <v>2</v>
      </c>
      <c r="I42" s="102" t="str">
        <f>VLOOKUP(A42,様式第10号事業費及び積算根拠資料!$A$6:$M$105,9,FALSE)</f>
        <v>LSS10-2-30</v>
      </c>
      <c r="J42" s="102">
        <f>VLOOKUP(A42,様式第10号事業費及び積算根拠資料!$A$6:$M$105,10,FALSE)</f>
        <v>0</v>
      </c>
      <c r="K42" s="102">
        <f>VLOOKUP(A42,様式第10号事業費及び積算根拠資料!$A$6:$M$105,11,FALSE)</f>
        <v>0</v>
      </c>
      <c r="L42" s="102">
        <f>VLOOKUP(A42,様式第10号事業費及び積算根拠資料!$A$6:$M$105,12,FALSE)</f>
        <v>0</v>
      </c>
      <c r="M42" s="102">
        <f>VLOOKUP(A42,様式第10号事業費及び積算根拠資料!$A$6:$M$105,13,FALSE)</f>
        <v>0</v>
      </c>
      <c r="N42" s="1"/>
      <c r="O42" s="1">
        <v>9</v>
      </c>
      <c r="P42" s="1">
        <v>200</v>
      </c>
      <c r="Q42" s="1"/>
      <c r="R42" s="3">
        <f t="shared" si="4"/>
        <v>4212</v>
      </c>
      <c r="S42" s="3">
        <f t="shared" si="5"/>
        <v>0</v>
      </c>
      <c r="T42" s="3">
        <f t="shared" si="6"/>
        <v>4212</v>
      </c>
    </row>
    <row r="43" spans="1:20" x14ac:dyDescent="0.4">
      <c r="A43" s="2" t="str">
        <f t="shared" si="2"/>
        <v>蛍光灯Hf32W直付型142</v>
      </c>
      <c r="B43" s="109">
        <v>38</v>
      </c>
      <c r="C43" s="11" t="s">
        <v>46</v>
      </c>
      <c r="D43" s="1" t="s">
        <v>259</v>
      </c>
      <c r="E43" s="4" t="s">
        <v>247</v>
      </c>
      <c r="F43" s="15">
        <v>1</v>
      </c>
      <c r="G43" s="14">
        <v>42</v>
      </c>
      <c r="H43" s="15">
        <v>21</v>
      </c>
      <c r="I43" s="102" t="str">
        <f>VLOOKUP(A43,様式第10号事業費及び積算根拠資料!$A$6:$M$105,9,FALSE)</f>
        <v>LSS10-4-30</v>
      </c>
      <c r="J43" s="102">
        <f>VLOOKUP(A43,様式第10号事業費及び積算根拠資料!$A$6:$M$105,10,FALSE)</f>
        <v>0</v>
      </c>
      <c r="K43" s="102">
        <f>VLOOKUP(A43,様式第10号事業費及び積算根拠資料!$A$6:$M$105,11,FALSE)</f>
        <v>0</v>
      </c>
      <c r="L43" s="102">
        <f>VLOOKUP(A43,様式第10号事業費及び積算根拠資料!$A$6:$M$105,12,FALSE)</f>
        <v>0</v>
      </c>
      <c r="M43" s="102">
        <f>VLOOKUP(A43,様式第10号事業費及び積算根拠資料!$A$6:$M$105,13,FALSE)</f>
        <v>0</v>
      </c>
      <c r="N43" s="1"/>
      <c r="O43" s="1">
        <v>9</v>
      </c>
      <c r="P43" s="1">
        <v>200</v>
      </c>
      <c r="Q43" s="1"/>
      <c r="R43" s="3">
        <f t="shared" si="4"/>
        <v>35721</v>
      </c>
      <c r="S43" s="3">
        <f t="shared" si="5"/>
        <v>0</v>
      </c>
      <c r="T43" s="3">
        <f t="shared" si="6"/>
        <v>35721</v>
      </c>
    </row>
    <row r="44" spans="1:20" x14ac:dyDescent="0.4">
      <c r="A44" s="2" t="str">
        <f t="shared" si="2"/>
        <v>蛍光灯Hf32W直付型242</v>
      </c>
      <c r="B44" s="109">
        <v>39</v>
      </c>
      <c r="C44" s="11" t="s">
        <v>46</v>
      </c>
      <c r="D44" s="1" t="s">
        <v>259</v>
      </c>
      <c r="E44" s="4" t="s">
        <v>247</v>
      </c>
      <c r="F44" s="15">
        <v>2</v>
      </c>
      <c r="G44" s="14">
        <v>42</v>
      </c>
      <c r="H44" s="15">
        <v>4</v>
      </c>
      <c r="I44" s="102" t="str">
        <f>VLOOKUP(A44,様式第10号事業費及び積算根拠資料!$A$6:$M$105,9,FALSE)</f>
        <v>LSS10-4-65</v>
      </c>
      <c r="J44" s="102">
        <f>VLOOKUP(A44,様式第10号事業費及び積算根拠資料!$A$6:$M$105,10,FALSE)</f>
        <v>0</v>
      </c>
      <c r="K44" s="102">
        <f>VLOOKUP(A44,様式第10号事業費及び積算根拠資料!$A$6:$M$105,11,FALSE)</f>
        <v>0</v>
      </c>
      <c r="L44" s="102">
        <f>VLOOKUP(A44,様式第10号事業費及び積算根拠資料!$A$6:$M$105,12,FALSE)</f>
        <v>0</v>
      </c>
      <c r="M44" s="102">
        <f>VLOOKUP(A44,様式第10号事業費及び積算根拠資料!$A$6:$M$105,13,FALSE)</f>
        <v>0</v>
      </c>
      <c r="N44" s="1"/>
      <c r="O44" s="1">
        <v>9</v>
      </c>
      <c r="P44" s="1">
        <v>200</v>
      </c>
      <c r="Q44" s="1"/>
      <c r="R44" s="3">
        <f t="shared" si="4"/>
        <v>13607.999999999998</v>
      </c>
      <c r="S44" s="3">
        <f t="shared" si="5"/>
        <v>0</v>
      </c>
      <c r="T44" s="3">
        <f t="shared" si="6"/>
        <v>13607.999999999998</v>
      </c>
    </row>
    <row r="45" spans="1:20" x14ac:dyDescent="0.4">
      <c r="A45" s="2" t="str">
        <f t="shared" si="2"/>
        <v>蛍光灯FL20W 直付型121.5</v>
      </c>
      <c r="B45" s="109">
        <v>40</v>
      </c>
      <c r="C45" s="11" t="s">
        <v>46</v>
      </c>
      <c r="D45" s="1" t="s">
        <v>256</v>
      </c>
      <c r="E45" s="4" t="s">
        <v>247</v>
      </c>
      <c r="F45" s="15">
        <v>1</v>
      </c>
      <c r="G45" s="14">
        <v>21.5</v>
      </c>
      <c r="H45" s="15">
        <v>1</v>
      </c>
      <c r="I45" s="102" t="str">
        <f>VLOOKUP(A45,様式第10号事業費及び積算根拠資料!$A$6:$M$105,9,FALSE)</f>
        <v>LSS10-2-15</v>
      </c>
      <c r="J45" s="102">
        <f>VLOOKUP(A45,様式第10号事業費及び積算根拠資料!$A$6:$M$105,10,FALSE)</f>
        <v>0</v>
      </c>
      <c r="K45" s="102">
        <f>VLOOKUP(A45,様式第10号事業費及び積算根拠資料!$A$6:$M$105,11,FALSE)</f>
        <v>0</v>
      </c>
      <c r="L45" s="102">
        <f>VLOOKUP(A45,様式第10号事業費及び積算根拠資料!$A$6:$M$105,12,FALSE)</f>
        <v>0</v>
      </c>
      <c r="M45" s="102">
        <f>VLOOKUP(A45,様式第10号事業費及び積算根拠資料!$A$6:$M$105,13,FALSE)</f>
        <v>0</v>
      </c>
      <c r="N45" s="1"/>
      <c r="O45" s="1">
        <v>9</v>
      </c>
      <c r="P45" s="1">
        <v>200</v>
      </c>
      <c r="Q45" s="1"/>
      <c r="R45" s="3">
        <f t="shared" si="4"/>
        <v>870.75000000000011</v>
      </c>
      <c r="S45" s="3">
        <f t="shared" si="5"/>
        <v>0</v>
      </c>
      <c r="T45" s="3">
        <f t="shared" si="6"/>
        <v>870.75000000000011</v>
      </c>
    </row>
    <row r="46" spans="1:20" x14ac:dyDescent="0.4">
      <c r="A46" s="2" t="str">
        <f t="shared" si="2"/>
        <v>蛍光灯FL40W埋込型145.7</v>
      </c>
      <c r="B46" s="109">
        <v>41</v>
      </c>
      <c r="C46" s="11" t="s">
        <v>46</v>
      </c>
      <c r="D46" s="1" t="s">
        <v>257</v>
      </c>
      <c r="E46" s="4" t="s">
        <v>249</v>
      </c>
      <c r="F46" s="15">
        <v>1</v>
      </c>
      <c r="G46" s="14">
        <v>45.7</v>
      </c>
      <c r="H46" s="15">
        <v>61</v>
      </c>
      <c r="I46" s="102" t="str">
        <f>VLOOKUP(A46,様式第10号事業費及び積算根拠資料!$A$6:$M$105,9,FALSE)</f>
        <v>LRS3-4-23</v>
      </c>
      <c r="J46" s="102">
        <f>VLOOKUP(A46,様式第10号事業費及び積算根拠資料!$A$6:$M$105,10,FALSE)</f>
        <v>0</v>
      </c>
      <c r="K46" s="102">
        <f>VLOOKUP(A46,様式第10号事業費及び積算根拠資料!$A$6:$M$105,11,FALSE)</f>
        <v>0</v>
      </c>
      <c r="L46" s="102">
        <f>VLOOKUP(A46,様式第10号事業費及び積算根拠資料!$A$6:$M$105,12,FALSE)</f>
        <v>0</v>
      </c>
      <c r="M46" s="102">
        <f>VLOOKUP(A46,様式第10号事業費及び積算根拠資料!$A$6:$M$105,13,FALSE)</f>
        <v>0</v>
      </c>
      <c r="N46" s="1"/>
      <c r="O46" s="1">
        <v>9</v>
      </c>
      <c r="P46" s="1">
        <v>200</v>
      </c>
      <c r="Q46" s="1"/>
      <c r="R46" s="3">
        <f t="shared" si="4"/>
        <v>112901.85</v>
      </c>
      <c r="S46" s="3">
        <f t="shared" si="5"/>
        <v>0</v>
      </c>
      <c r="T46" s="3">
        <f t="shared" si="6"/>
        <v>112901.85</v>
      </c>
    </row>
    <row r="47" spans="1:20" x14ac:dyDescent="0.4">
      <c r="A47" s="2" t="str">
        <f t="shared" si="2"/>
        <v>ダウンライト Φ125埋込型117</v>
      </c>
      <c r="B47" s="109">
        <v>42</v>
      </c>
      <c r="C47" s="11" t="s">
        <v>46</v>
      </c>
      <c r="D47" s="1" t="s">
        <v>267</v>
      </c>
      <c r="E47" s="4" t="s">
        <v>249</v>
      </c>
      <c r="F47" s="15">
        <v>1</v>
      </c>
      <c r="G47" s="14">
        <v>17</v>
      </c>
      <c r="H47" s="15">
        <v>80</v>
      </c>
      <c r="I47" s="102" t="str">
        <f>VLOOKUP(A47,様式第10号事業費及び積算根拠資料!$A$6:$M$105,9,FALSE)</f>
        <v>LRS1-08</v>
      </c>
      <c r="J47" s="102">
        <f>VLOOKUP(A47,様式第10号事業費及び積算根拠資料!$A$6:$M$105,10,FALSE)</f>
        <v>0</v>
      </c>
      <c r="K47" s="102">
        <f>VLOOKUP(A47,様式第10号事業費及び積算根拠資料!$A$6:$M$105,11,FALSE)</f>
        <v>0</v>
      </c>
      <c r="L47" s="102">
        <f>VLOOKUP(A47,様式第10号事業費及び積算根拠資料!$A$6:$M$105,12,FALSE)</f>
        <v>0</v>
      </c>
      <c r="M47" s="102">
        <f>VLOOKUP(A47,様式第10号事業費及び積算根拠資料!$A$6:$M$105,13,FALSE)</f>
        <v>0</v>
      </c>
      <c r="N47" s="1"/>
      <c r="O47" s="1">
        <v>9</v>
      </c>
      <c r="P47" s="1">
        <v>200</v>
      </c>
      <c r="Q47" s="1"/>
      <c r="R47" s="3">
        <f t="shared" si="4"/>
        <v>55080</v>
      </c>
      <c r="S47" s="3">
        <f t="shared" si="5"/>
        <v>0</v>
      </c>
      <c r="T47" s="3">
        <f t="shared" si="6"/>
        <v>55080</v>
      </c>
    </row>
    <row r="48" spans="1:20" x14ac:dyDescent="0.4">
      <c r="A48" s="2" t="str">
        <f t="shared" si="2"/>
        <v>ダウンライト Φ150埋込型120</v>
      </c>
      <c r="B48" s="109">
        <v>43</v>
      </c>
      <c r="C48" s="11" t="s">
        <v>46</v>
      </c>
      <c r="D48" s="1" t="s">
        <v>268</v>
      </c>
      <c r="E48" s="4" t="s">
        <v>249</v>
      </c>
      <c r="F48" s="15">
        <v>1</v>
      </c>
      <c r="G48" s="14">
        <v>20</v>
      </c>
      <c r="H48" s="15">
        <v>27</v>
      </c>
      <c r="I48" s="102" t="str">
        <f>VLOOKUP(A48,様式第10号事業費及び積算根拠資料!$A$6:$M$105,9,FALSE)</f>
        <v>LRS1-08</v>
      </c>
      <c r="J48" s="102">
        <f>VLOOKUP(A48,様式第10号事業費及び積算根拠資料!$A$6:$M$105,10,FALSE)</f>
        <v>0</v>
      </c>
      <c r="K48" s="102">
        <f>VLOOKUP(A48,様式第10号事業費及び積算根拠資料!$A$6:$M$105,11,FALSE)</f>
        <v>0</v>
      </c>
      <c r="L48" s="102">
        <f>VLOOKUP(A48,様式第10号事業費及び積算根拠資料!$A$6:$M$105,12,FALSE)</f>
        <v>0</v>
      </c>
      <c r="M48" s="102">
        <f>VLOOKUP(A48,様式第10号事業費及び積算根拠資料!$A$6:$M$105,13,FALSE)</f>
        <v>0</v>
      </c>
      <c r="N48" s="1"/>
      <c r="O48" s="1">
        <v>9</v>
      </c>
      <c r="P48" s="1">
        <v>200</v>
      </c>
      <c r="Q48" s="1"/>
      <c r="R48" s="3">
        <f t="shared" si="4"/>
        <v>21870</v>
      </c>
      <c r="S48" s="3">
        <f t="shared" si="5"/>
        <v>0</v>
      </c>
      <c r="T48" s="3">
        <f t="shared" si="6"/>
        <v>21870</v>
      </c>
    </row>
    <row r="49" spans="1:20" x14ac:dyDescent="0.4">
      <c r="A49" s="2" t="str">
        <f t="shared" si="2"/>
        <v>スポットライト（フランジ）直付型180</v>
      </c>
      <c r="B49" s="109">
        <v>44</v>
      </c>
      <c r="C49" s="11" t="s">
        <v>46</v>
      </c>
      <c r="D49" s="1" t="s">
        <v>29</v>
      </c>
      <c r="E49" s="4" t="s">
        <v>247</v>
      </c>
      <c r="F49" s="15">
        <v>1</v>
      </c>
      <c r="G49" s="14">
        <v>80</v>
      </c>
      <c r="H49" s="15">
        <v>10</v>
      </c>
      <c r="I49" s="102" t="str">
        <f>VLOOKUP(A49,様式第10号事業費及び積算根拠資料!$A$6:$M$105,9,FALSE)</f>
        <v>光束1000lm以上</v>
      </c>
      <c r="J49" s="102">
        <f>VLOOKUP(A49,様式第10号事業費及び積算根拠資料!$A$6:$M$105,10,FALSE)</f>
        <v>0</v>
      </c>
      <c r="K49" s="102">
        <f>VLOOKUP(A49,様式第10号事業費及び積算根拠資料!$A$6:$M$105,11,FALSE)</f>
        <v>0</v>
      </c>
      <c r="L49" s="102">
        <f>VLOOKUP(A49,様式第10号事業費及び積算根拠資料!$A$6:$M$105,12,FALSE)</f>
        <v>0</v>
      </c>
      <c r="M49" s="102">
        <f>VLOOKUP(A49,様式第10号事業費及び積算根拠資料!$A$6:$M$105,13,FALSE)</f>
        <v>0</v>
      </c>
      <c r="N49" s="1"/>
      <c r="O49" s="1">
        <v>9</v>
      </c>
      <c r="P49" s="1">
        <v>200</v>
      </c>
      <c r="Q49" s="1"/>
      <c r="R49" s="3">
        <f t="shared" si="4"/>
        <v>32400</v>
      </c>
      <c r="S49" s="3">
        <f t="shared" si="5"/>
        <v>0</v>
      </c>
      <c r="T49" s="3">
        <f t="shared" si="6"/>
        <v>32400</v>
      </c>
    </row>
    <row r="50" spans="1:20" x14ac:dyDescent="0.4">
      <c r="A50" s="2" t="str">
        <f t="shared" si="2"/>
        <v>ブラケット  防雨型直付型160</v>
      </c>
      <c r="B50" s="109">
        <v>45</v>
      </c>
      <c r="C50" s="11" t="s">
        <v>46</v>
      </c>
      <c r="D50" s="1" t="s">
        <v>335</v>
      </c>
      <c r="E50" s="4" t="s">
        <v>247</v>
      </c>
      <c r="F50" s="15">
        <v>1</v>
      </c>
      <c r="G50" s="14">
        <v>60</v>
      </c>
      <c r="H50" s="15">
        <v>2</v>
      </c>
      <c r="I50" s="102" t="str">
        <f>VLOOKUP(A50,様式第10号事業費及び積算根拠資料!$A$6:$M$105,9,FALSE)</f>
        <v>LBF3MP/RP-2-06</v>
      </c>
      <c r="J50" s="102">
        <f>VLOOKUP(A50,様式第10号事業費及び積算根拠資料!$A$6:$M$105,10,FALSE)</f>
        <v>0</v>
      </c>
      <c r="K50" s="102">
        <f>VLOOKUP(A50,様式第10号事業費及び積算根拠資料!$A$6:$M$105,11,FALSE)</f>
        <v>0</v>
      </c>
      <c r="L50" s="102">
        <f>VLOOKUP(A50,様式第10号事業費及び積算根拠資料!$A$6:$M$105,12,FALSE)</f>
        <v>0</v>
      </c>
      <c r="M50" s="102">
        <f>VLOOKUP(A50,様式第10号事業費及び積算根拠資料!$A$6:$M$105,13,FALSE)</f>
        <v>0</v>
      </c>
      <c r="N50" s="1"/>
      <c r="O50" s="1">
        <v>9</v>
      </c>
      <c r="P50" s="1">
        <v>200</v>
      </c>
      <c r="Q50" s="1"/>
      <c r="R50" s="3">
        <f t="shared" si="4"/>
        <v>4860</v>
      </c>
      <c r="S50" s="3">
        <f t="shared" si="5"/>
        <v>0</v>
      </c>
      <c r="T50" s="3">
        <f t="shared" si="6"/>
        <v>4860</v>
      </c>
    </row>
    <row r="51" spans="1:20" x14ac:dyDescent="0.4">
      <c r="A51" s="2" t="str">
        <f t="shared" si="2"/>
        <v>蛍光灯FL20W  防雨型直付型221.5</v>
      </c>
      <c r="B51" s="109">
        <v>46</v>
      </c>
      <c r="C51" s="11" t="s">
        <v>20</v>
      </c>
      <c r="D51" s="1" t="s">
        <v>326</v>
      </c>
      <c r="E51" s="4" t="s">
        <v>247</v>
      </c>
      <c r="F51" s="15">
        <v>2</v>
      </c>
      <c r="G51" s="14">
        <v>21.5</v>
      </c>
      <c r="H51" s="15">
        <v>1</v>
      </c>
      <c r="I51" s="102" t="str">
        <f>VLOOKUP(A51,様式第10号事業費及び積算根拠資料!$A$6:$M$105,9,FALSE)</f>
        <v>LSS9MP/RP-2-14</v>
      </c>
      <c r="J51" s="102">
        <f>VLOOKUP(A51,様式第10号事業費及び積算根拠資料!$A$6:$M$105,10,FALSE)</f>
        <v>0</v>
      </c>
      <c r="K51" s="102">
        <f>VLOOKUP(A51,様式第10号事業費及び積算根拠資料!$A$6:$M$105,11,FALSE)</f>
        <v>0</v>
      </c>
      <c r="L51" s="102">
        <f>VLOOKUP(A51,様式第10号事業費及び積算根拠資料!$A$6:$M$105,12,FALSE)</f>
        <v>0</v>
      </c>
      <c r="M51" s="102">
        <f>VLOOKUP(A51,様式第10号事業費及び積算根拠資料!$A$6:$M$105,13,FALSE)</f>
        <v>0</v>
      </c>
      <c r="N51" s="1"/>
      <c r="O51" s="1">
        <v>5</v>
      </c>
      <c r="P51" s="1">
        <v>200</v>
      </c>
      <c r="Q51" s="1"/>
      <c r="R51" s="3">
        <f t="shared" si="4"/>
        <v>967.5</v>
      </c>
      <c r="S51" s="3">
        <f t="shared" si="5"/>
        <v>0</v>
      </c>
      <c r="T51" s="3">
        <f t="shared" si="6"/>
        <v>967.5</v>
      </c>
    </row>
    <row r="52" spans="1:20" x14ac:dyDescent="0.4">
      <c r="A52" s="2" t="str">
        <f t="shared" si="2"/>
        <v>蛍光灯FL40W直付型245.7</v>
      </c>
      <c r="B52" s="109">
        <v>47</v>
      </c>
      <c r="C52" s="11" t="s">
        <v>20</v>
      </c>
      <c r="D52" s="1" t="s">
        <v>257</v>
      </c>
      <c r="E52" s="4" t="s">
        <v>247</v>
      </c>
      <c r="F52" s="15">
        <v>2</v>
      </c>
      <c r="G52" s="14">
        <v>45.7</v>
      </c>
      <c r="H52" s="15">
        <v>1</v>
      </c>
      <c r="I52" s="102" t="str">
        <f>VLOOKUP(A52,様式第10号事業費及び積算根拠資料!$A$6:$M$105,9,FALSE)</f>
        <v>LSS10-4-65</v>
      </c>
      <c r="J52" s="102">
        <f>VLOOKUP(A52,様式第10号事業費及び積算根拠資料!$A$6:$M$105,10,FALSE)</f>
        <v>0</v>
      </c>
      <c r="K52" s="102">
        <f>VLOOKUP(A52,様式第10号事業費及び積算根拠資料!$A$6:$M$105,11,FALSE)</f>
        <v>0</v>
      </c>
      <c r="L52" s="102">
        <f>VLOOKUP(A52,様式第10号事業費及び積算根拠資料!$A$6:$M$105,12,FALSE)</f>
        <v>0</v>
      </c>
      <c r="M52" s="102">
        <f>VLOOKUP(A52,様式第10号事業費及び積算根拠資料!$A$6:$M$105,13,FALSE)</f>
        <v>0</v>
      </c>
      <c r="N52" s="1"/>
      <c r="O52" s="1">
        <v>1</v>
      </c>
      <c r="P52" s="1">
        <v>200</v>
      </c>
      <c r="Q52" s="1"/>
      <c r="R52" s="3">
        <f t="shared" si="4"/>
        <v>411.3</v>
      </c>
      <c r="S52" s="3">
        <f t="shared" si="5"/>
        <v>0</v>
      </c>
      <c r="T52" s="3">
        <f t="shared" si="6"/>
        <v>411.3</v>
      </c>
    </row>
    <row r="53" spans="1:20" x14ac:dyDescent="0.4">
      <c r="A53" s="2" t="str">
        <f t="shared" si="2"/>
        <v>蛍光灯Hf32W直付型242</v>
      </c>
      <c r="B53" s="109">
        <v>48</v>
      </c>
      <c r="C53" s="11" t="s">
        <v>20</v>
      </c>
      <c r="D53" s="1" t="s">
        <v>259</v>
      </c>
      <c r="E53" s="4" t="s">
        <v>247</v>
      </c>
      <c r="F53" s="15">
        <v>2</v>
      </c>
      <c r="G53" s="14">
        <v>42</v>
      </c>
      <c r="H53" s="15">
        <v>2</v>
      </c>
      <c r="I53" s="102" t="str">
        <f>VLOOKUP(A53,様式第10号事業費及び積算根拠資料!$A$6:$M$105,9,FALSE)</f>
        <v>LSS10-4-65</v>
      </c>
      <c r="J53" s="102">
        <f>VLOOKUP(A53,様式第10号事業費及び積算根拠資料!$A$6:$M$105,10,FALSE)</f>
        <v>0</v>
      </c>
      <c r="K53" s="102">
        <f>VLOOKUP(A53,様式第10号事業費及び積算根拠資料!$A$6:$M$105,11,FALSE)</f>
        <v>0</v>
      </c>
      <c r="L53" s="102">
        <f>VLOOKUP(A53,様式第10号事業費及び積算根拠資料!$A$6:$M$105,12,FALSE)</f>
        <v>0</v>
      </c>
      <c r="M53" s="102">
        <f>VLOOKUP(A53,様式第10号事業費及び積算根拠資料!$A$6:$M$105,13,FALSE)</f>
        <v>0</v>
      </c>
      <c r="N53" s="1"/>
      <c r="O53" s="1">
        <v>1</v>
      </c>
      <c r="P53" s="1">
        <v>200</v>
      </c>
      <c r="Q53" s="1"/>
      <c r="R53" s="3">
        <f t="shared" si="4"/>
        <v>756</v>
      </c>
      <c r="S53" s="3">
        <f t="shared" si="5"/>
        <v>0</v>
      </c>
      <c r="T53" s="3">
        <f t="shared" si="6"/>
        <v>756</v>
      </c>
    </row>
    <row r="54" spans="1:20" x14ac:dyDescent="0.4">
      <c r="A54" s="2" t="str">
        <f t="shared" si="2"/>
        <v>蛍光灯FL10W  標示灯壁埋込型110</v>
      </c>
      <c r="B54" s="109">
        <v>49</v>
      </c>
      <c r="C54" s="11" t="s">
        <v>21</v>
      </c>
      <c r="D54" s="18" t="s">
        <v>313</v>
      </c>
      <c r="E54" s="4" t="s">
        <v>250</v>
      </c>
      <c r="F54" s="15">
        <v>1</v>
      </c>
      <c r="G54" s="14">
        <v>10</v>
      </c>
      <c r="H54" s="15">
        <v>2</v>
      </c>
      <c r="I54" s="102" t="str">
        <f>VLOOKUP(A54,様式第10号事業費及び積算根拠資料!$A$6:$M$105,9,FALSE)</f>
        <v>-</v>
      </c>
      <c r="J54" s="102">
        <f>VLOOKUP(A54,様式第10号事業費及び積算根拠資料!$A$6:$M$105,10,FALSE)</f>
        <v>0</v>
      </c>
      <c r="K54" s="102">
        <f>VLOOKUP(A54,様式第10号事業費及び積算根拠資料!$A$6:$M$105,11,FALSE)</f>
        <v>0</v>
      </c>
      <c r="L54" s="102">
        <f>VLOOKUP(A54,様式第10号事業費及び積算根拠資料!$A$6:$M$105,12,FALSE)</f>
        <v>0</v>
      </c>
      <c r="M54" s="102">
        <f>VLOOKUP(A54,様式第10号事業費及び積算根拠資料!$A$6:$M$105,13,FALSE)</f>
        <v>0</v>
      </c>
      <c r="N54" s="1"/>
      <c r="O54" s="1">
        <v>1</v>
      </c>
      <c r="P54" s="1">
        <v>200</v>
      </c>
      <c r="Q54" s="1"/>
      <c r="R54" s="3">
        <f t="shared" si="4"/>
        <v>90</v>
      </c>
      <c r="S54" s="3">
        <f t="shared" si="5"/>
        <v>0</v>
      </c>
      <c r="T54" s="3">
        <f t="shared" si="6"/>
        <v>90</v>
      </c>
    </row>
    <row r="55" spans="1:20" x14ac:dyDescent="0.4">
      <c r="A55" s="2" t="str">
        <f t="shared" si="2"/>
        <v>ブラケット  防雨型直付型160</v>
      </c>
      <c r="B55" s="109">
        <v>50</v>
      </c>
      <c r="C55" s="11" t="s">
        <v>21</v>
      </c>
      <c r="D55" s="1" t="s">
        <v>335</v>
      </c>
      <c r="E55" s="4" t="s">
        <v>247</v>
      </c>
      <c r="F55" s="15">
        <v>1</v>
      </c>
      <c r="G55" s="14">
        <v>60</v>
      </c>
      <c r="H55" s="15">
        <v>5</v>
      </c>
      <c r="I55" s="102" t="str">
        <f>VLOOKUP(A55,様式第10号事業費及び積算根拠資料!$A$6:$M$105,9,FALSE)</f>
        <v>LBF3MP/RP-2-06</v>
      </c>
      <c r="J55" s="102">
        <f>VLOOKUP(A55,様式第10号事業費及び積算根拠資料!$A$6:$M$105,10,FALSE)</f>
        <v>0</v>
      </c>
      <c r="K55" s="102">
        <f>VLOOKUP(A55,様式第10号事業費及び積算根拠資料!$A$6:$M$105,11,FALSE)</f>
        <v>0</v>
      </c>
      <c r="L55" s="102">
        <f>VLOOKUP(A55,様式第10号事業費及び積算根拠資料!$A$6:$M$105,12,FALSE)</f>
        <v>0</v>
      </c>
      <c r="M55" s="102">
        <f>VLOOKUP(A55,様式第10号事業費及び積算根拠資料!$A$6:$M$105,13,FALSE)</f>
        <v>0</v>
      </c>
      <c r="N55" s="1"/>
      <c r="O55" s="1">
        <v>1</v>
      </c>
      <c r="P55" s="1">
        <v>200</v>
      </c>
      <c r="Q55" s="1"/>
      <c r="R55" s="3">
        <f t="shared" si="4"/>
        <v>1350</v>
      </c>
      <c r="S55" s="3">
        <f t="shared" si="5"/>
        <v>0</v>
      </c>
      <c r="T55" s="3">
        <f t="shared" si="6"/>
        <v>1350</v>
      </c>
    </row>
    <row r="56" spans="1:20" x14ac:dyDescent="0.4">
      <c r="A56" s="2" t="str">
        <f t="shared" si="2"/>
        <v>ダウンライト Φ125埋込型117</v>
      </c>
      <c r="B56" s="109">
        <v>51</v>
      </c>
      <c r="C56" s="11" t="s">
        <v>21</v>
      </c>
      <c r="D56" s="1" t="s">
        <v>267</v>
      </c>
      <c r="E56" s="4" t="s">
        <v>249</v>
      </c>
      <c r="F56" s="15">
        <v>1</v>
      </c>
      <c r="G56" s="14">
        <v>17</v>
      </c>
      <c r="H56" s="15">
        <v>4</v>
      </c>
      <c r="I56" s="102" t="str">
        <f>VLOOKUP(A56,様式第10号事業費及び積算根拠資料!$A$6:$M$105,9,FALSE)</f>
        <v>LRS1-08</v>
      </c>
      <c r="J56" s="102">
        <f>VLOOKUP(A56,様式第10号事業費及び積算根拠資料!$A$6:$M$105,10,FALSE)</f>
        <v>0</v>
      </c>
      <c r="K56" s="102">
        <f>VLOOKUP(A56,様式第10号事業費及び積算根拠資料!$A$6:$M$105,11,FALSE)</f>
        <v>0</v>
      </c>
      <c r="L56" s="102">
        <f>VLOOKUP(A56,様式第10号事業費及び積算根拠資料!$A$6:$M$105,12,FALSE)</f>
        <v>0</v>
      </c>
      <c r="M56" s="102">
        <f>VLOOKUP(A56,様式第10号事業費及び積算根拠資料!$A$6:$M$105,13,FALSE)</f>
        <v>0</v>
      </c>
      <c r="N56" s="1"/>
      <c r="O56" s="1">
        <v>1</v>
      </c>
      <c r="P56" s="1">
        <v>200</v>
      </c>
      <c r="Q56" s="1"/>
      <c r="R56" s="3">
        <f t="shared" si="4"/>
        <v>306</v>
      </c>
      <c r="S56" s="3">
        <f t="shared" si="5"/>
        <v>0</v>
      </c>
      <c r="T56" s="3">
        <f t="shared" si="6"/>
        <v>306</v>
      </c>
    </row>
    <row r="57" spans="1:20" x14ac:dyDescent="0.4">
      <c r="A57" s="2" t="str">
        <f t="shared" si="2"/>
        <v>蛍光灯Hf32W直付型142</v>
      </c>
      <c r="B57" s="109">
        <v>52</v>
      </c>
      <c r="C57" s="11" t="s">
        <v>19</v>
      </c>
      <c r="D57" s="1" t="s">
        <v>259</v>
      </c>
      <c r="E57" s="4" t="s">
        <v>247</v>
      </c>
      <c r="F57" s="15">
        <v>1</v>
      </c>
      <c r="G57" s="14">
        <v>42</v>
      </c>
      <c r="H57" s="15">
        <v>12</v>
      </c>
      <c r="I57" s="102" t="str">
        <f>VLOOKUP(A57,様式第10号事業費及び積算根拠資料!$A$6:$M$105,9,FALSE)</f>
        <v>LSS10-4-30</v>
      </c>
      <c r="J57" s="102">
        <f>VLOOKUP(A57,様式第10号事業費及び積算根拠資料!$A$6:$M$105,10,FALSE)</f>
        <v>0</v>
      </c>
      <c r="K57" s="102">
        <f>VLOOKUP(A57,様式第10号事業費及び積算根拠資料!$A$6:$M$105,11,FALSE)</f>
        <v>0</v>
      </c>
      <c r="L57" s="102">
        <f>VLOOKUP(A57,様式第10号事業費及び積算根拠資料!$A$6:$M$105,12,FALSE)</f>
        <v>0</v>
      </c>
      <c r="M57" s="102">
        <f>VLOOKUP(A57,様式第10号事業費及び積算根拠資料!$A$6:$M$105,13,FALSE)</f>
        <v>0</v>
      </c>
      <c r="N57" s="1"/>
      <c r="O57" s="1">
        <v>1</v>
      </c>
      <c r="P57" s="1">
        <v>200</v>
      </c>
      <c r="Q57" s="1"/>
      <c r="R57" s="3">
        <f t="shared" si="4"/>
        <v>2268</v>
      </c>
      <c r="S57" s="3">
        <f t="shared" si="5"/>
        <v>0</v>
      </c>
      <c r="T57" s="3">
        <f t="shared" si="6"/>
        <v>2268</v>
      </c>
    </row>
    <row r="58" spans="1:20" x14ac:dyDescent="0.4">
      <c r="A58" s="2" t="str">
        <f t="shared" si="2"/>
        <v>蛍光灯Hf32W直付型242</v>
      </c>
      <c r="B58" s="109">
        <v>53</v>
      </c>
      <c r="C58" s="11" t="s">
        <v>19</v>
      </c>
      <c r="D58" s="1" t="s">
        <v>259</v>
      </c>
      <c r="E58" s="4" t="s">
        <v>247</v>
      </c>
      <c r="F58" s="15">
        <v>2</v>
      </c>
      <c r="G58" s="14">
        <v>42</v>
      </c>
      <c r="H58" s="15">
        <v>29</v>
      </c>
      <c r="I58" s="102" t="str">
        <f>VLOOKUP(A58,様式第10号事業費及び積算根拠資料!$A$6:$M$105,9,FALSE)</f>
        <v>LSS10-4-65</v>
      </c>
      <c r="J58" s="102">
        <f>VLOOKUP(A58,様式第10号事業費及び積算根拠資料!$A$6:$M$105,10,FALSE)</f>
        <v>0</v>
      </c>
      <c r="K58" s="102">
        <f>VLOOKUP(A58,様式第10号事業費及び積算根拠資料!$A$6:$M$105,11,FALSE)</f>
        <v>0</v>
      </c>
      <c r="L58" s="102">
        <f>VLOOKUP(A58,様式第10号事業費及び積算根拠資料!$A$6:$M$105,12,FALSE)</f>
        <v>0</v>
      </c>
      <c r="M58" s="102">
        <f>VLOOKUP(A58,様式第10号事業費及び積算根拠資料!$A$6:$M$105,13,FALSE)</f>
        <v>0</v>
      </c>
      <c r="N58" s="1"/>
      <c r="O58" s="1">
        <v>1</v>
      </c>
      <c r="P58" s="1">
        <v>200</v>
      </c>
      <c r="Q58" s="1"/>
      <c r="R58" s="3">
        <f t="shared" si="4"/>
        <v>10962</v>
      </c>
      <c r="S58" s="3">
        <f t="shared" si="5"/>
        <v>0</v>
      </c>
      <c r="T58" s="3">
        <f t="shared" si="6"/>
        <v>10962</v>
      </c>
    </row>
    <row r="59" spans="1:20" x14ac:dyDescent="0.4">
      <c r="A59" s="2" t="str">
        <f t="shared" si="2"/>
        <v>蛍光灯Hf32W埋込型242</v>
      </c>
      <c r="B59" s="109">
        <v>54</v>
      </c>
      <c r="C59" s="11" t="s">
        <v>19</v>
      </c>
      <c r="D59" s="1" t="s">
        <v>259</v>
      </c>
      <c r="E59" s="4" t="s">
        <v>249</v>
      </c>
      <c r="F59" s="15">
        <v>2</v>
      </c>
      <c r="G59" s="14">
        <v>42</v>
      </c>
      <c r="H59" s="15">
        <v>7</v>
      </c>
      <c r="I59" s="102" t="str">
        <f>VLOOKUP(A59,様式第10号事業費及び積算根拠資料!$A$6:$M$105,9,FALSE)</f>
        <v>LRS3-4-65</v>
      </c>
      <c r="J59" s="102">
        <f>VLOOKUP(A59,様式第10号事業費及び積算根拠資料!$A$6:$M$105,10,FALSE)</f>
        <v>0</v>
      </c>
      <c r="K59" s="102">
        <f>VLOOKUP(A59,様式第10号事業費及び積算根拠資料!$A$6:$M$105,11,FALSE)</f>
        <v>0</v>
      </c>
      <c r="L59" s="102">
        <f>VLOOKUP(A59,様式第10号事業費及び積算根拠資料!$A$6:$M$105,12,FALSE)</f>
        <v>0</v>
      </c>
      <c r="M59" s="102">
        <f>VLOOKUP(A59,様式第10号事業費及び積算根拠資料!$A$6:$M$105,13,FALSE)</f>
        <v>0</v>
      </c>
      <c r="N59" s="1"/>
      <c r="O59" s="1">
        <v>1</v>
      </c>
      <c r="P59" s="1">
        <v>200</v>
      </c>
      <c r="Q59" s="1"/>
      <c r="R59" s="3">
        <f t="shared" si="4"/>
        <v>2646</v>
      </c>
      <c r="S59" s="3">
        <f t="shared" si="5"/>
        <v>0</v>
      </c>
      <c r="T59" s="3">
        <f t="shared" si="6"/>
        <v>2646</v>
      </c>
    </row>
    <row r="60" spans="1:20" x14ac:dyDescent="0.4">
      <c r="A60" s="2" t="str">
        <f t="shared" si="2"/>
        <v>蛍光灯Hf32W  黒板灯埋込型142</v>
      </c>
      <c r="B60" s="109">
        <v>55</v>
      </c>
      <c r="C60" s="11" t="s">
        <v>45</v>
      </c>
      <c r="D60" s="1" t="s">
        <v>260</v>
      </c>
      <c r="E60" s="4" t="s">
        <v>249</v>
      </c>
      <c r="F60" s="15">
        <v>1</v>
      </c>
      <c r="G60" s="14">
        <v>42</v>
      </c>
      <c r="H60" s="15">
        <v>2</v>
      </c>
      <c r="I60" s="102" t="str">
        <f>VLOOKUP(A60,様式第10号事業費及び積算根拠資料!$A$6:$M$105,9,FALSE)</f>
        <v>LRS8-4-43</v>
      </c>
      <c r="J60" s="102">
        <f>VLOOKUP(A60,様式第10号事業費及び積算根拠資料!$A$6:$M$105,10,FALSE)</f>
        <v>0</v>
      </c>
      <c r="K60" s="102">
        <f>VLOOKUP(A60,様式第10号事業費及び積算根拠資料!$A$6:$M$105,11,FALSE)</f>
        <v>0</v>
      </c>
      <c r="L60" s="102">
        <f>VLOOKUP(A60,様式第10号事業費及び積算根拠資料!$A$6:$M$105,12,FALSE)</f>
        <v>0</v>
      </c>
      <c r="M60" s="102">
        <f>VLOOKUP(A60,様式第10号事業費及び積算根拠資料!$A$6:$M$105,13,FALSE)</f>
        <v>0</v>
      </c>
      <c r="N60" s="1"/>
      <c r="O60" s="1">
        <v>1</v>
      </c>
      <c r="P60" s="1">
        <v>200</v>
      </c>
      <c r="Q60" s="1"/>
      <c r="R60" s="3">
        <f t="shared" si="4"/>
        <v>378</v>
      </c>
      <c r="S60" s="3">
        <f t="shared" si="5"/>
        <v>0</v>
      </c>
      <c r="T60" s="3">
        <f t="shared" si="6"/>
        <v>378</v>
      </c>
    </row>
    <row r="61" spans="1:20" x14ac:dyDescent="0.4">
      <c r="A61" s="2" t="str">
        <f t="shared" si="2"/>
        <v>ガード付直付型234</v>
      </c>
      <c r="B61" s="109">
        <v>56</v>
      </c>
      <c r="C61" s="11" t="s">
        <v>45</v>
      </c>
      <c r="D61" s="1" t="s">
        <v>262</v>
      </c>
      <c r="E61" s="4" t="s">
        <v>247</v>
      </c>
      <c r="F61" s="15">
        <v>2</v>
      </c>
      <c r="G61" s="14">
        <v>34</v>
      </c>
      <c r="H61" s="15">
        <v>8</v>
      </c>
      <c r="I61" s="102" t="str">
        <f>VLOOKUP(A61,様式第10号事業費及び積算根拠資料!$A$6:$M$105,9,FALSE)</f>
        <v>LSS9-4-48</v>
      </c>
      <c r="J61" s="102">
        <f>VLOOKUP(A61,様式第10号事業費及び積算根拠資料!$A$6:$M$105,10,FALSE)</f>
        <v>0</v>
      </c>
      <c r="K61" s="102">
        <f>VLOOKUP(A61,様式第10号事業費及び積算根拠資料!$A$6:$M$105,11,FALSE)</f>
        <v>0</v>
      </c>
      <c r="L61" s="102">
        <f>VLOOKUP(A61,様式第10号事業費及び積算根拠資料!$A$6:$M$105,12,FALSE)</f>
        <v>0</v>
      </c>
      <c r="M61" s="102">
        <f>VLOOKUP(A61,様式第10号事業費及び積算根拠資料!$A$6:$M$105,13,FALSE)</f>
        <v>0</v>
      </c>
      <c r="N61" s="1"/>
      <c r="O61" s="1">
        <v>1</v>
      </c>
      <c r="P61" s="1">
        <v>200</v>
      </c>
      <c r="Q61" s="1"/>
      <c r="R61" s="3">
        <f t="shared" si="4"/>
        <v>2448</v>
      </c>
      <c r="S61" s="3">
        <f t="shared" si="5"/>
        <v>0</v>
      </c>
      <c r="T61" s="3">
        <f t="shared" si="6"/>
        <v>2448</v>
      </c>
    </row>
    <row r="62" spans="1:20" x14ac:dyDescent="0.4">
      <c r="A62" s="2" t="str">
        <f t="shared" si="2"/>
        <v>ダウンライト Φ125埋込型117</v>
      </c>
      <c r="B62" s="109">
        <v>57</v>
      </c>
      <c r="C62" s="11" t="s">
        <v>19</v>
      </c>
      <c r="D62" s="1" t="s">
        <v>267</v>
      </c>
      <c r="E62" s="4" t="s">
        <v>249</v>
      </c>
      <c r="F62" s="15">
        <v>1</v>
      </c>
      <c r="G62" s="14">
        <v>17</v>
      </c>
      <c r="H62" s="15">
        <v>3</v>
      </c>
      <c r="I62" s="102" t="str">
        <f>VLOOKUP(A62,様式第10号事業費及び積算根拠資料!$A$6:$M$105,9,FALSE)</f>
        <v>LRS1-08</v>
      </c>
      <c r="J62" s="102">
        <f>VLOOKUP(A62,様式第10号事業費及び積算根拠資料!$A$6:$M$105,10,FALSE)</f>
        <v>0</v>
      </c>
      <c r="K62" s="102">
        <f>VLOOKUP(A62,様式第10号事業費及び積算根拠資料!$A$6:$M$105,11,FALSE)</f>
        <v>0</v>
      </c>
      <c r="L62" s="102">
        <f>VLOOKUP(A62,様式第10号事業費及び積算根拠資料!$A$6:$M$105,12,FALSE)</f>
        <v>0</v>
      </c>
      <c r="M62" s="102">
        <f>VLOOKUP(A62,様式第10号事業費及び積算根拠資料!$A$6:$M$105,13,FALSE)</f>
        <v>0</v>
      </c>
      <c r="N62" s="1"/>
      <c r="O62" s="1">
        <v>1</v>
      </c>
      <c r="P62" s="1">
        <v>200</v>
      </c>
      <c r="Q62" s="1"/>
      <c r="R62" s="3">
        <f t="shared" si="4"/>
        <v>229.49999999999997</v>
      </c>
      <c r="S62" s="3">
        <f t="shared" si="5"/>
        <v>0</v>
      </c>
      <c r="T62" s="3">
        <f t="shared" si="6"/>
        <v>229.49999999999997</v>
      </c>
    </row>
    <row r="63" spans="1:20" x14ac:dyDescent="0.4">
      <c r="A63" s="2" t="str">
        <f t="shared" si="2"/>
        <v>ペンダント直付型136</v>
      </c>
      <c r="B63" s="109">
        <v>58</v>
      </c>
      <c r="C63" s="11" t="s">
        <v>19</v>
      </c>
      <c r="D63" s="1" t="s">
        <v>17</v>
      </c>
      <c r="E63" s="4" t="s">
        <v>247</v>
      </c>
      <c r="F63" s="15">
        <v>1</v>
      </c>
      <c r="G63" s="14">
        <v>36</v>
      </c>
      <c r="H63" s="15">
        <v>2</v>
      </c>
      <c r="I63" s="102" t="str">
        <f>VLOOKUP(A63,様式第10号事業費及び積算根拠資料!$A$6:$M$105,9,FALSE)</f>
        <v>光束3000lm以上</v>
      </c>
      <c r="J63" s="102">
        <f>VLOOKUP(A63,様式第10号事業費及び積算根拠資料!$A$6:$M$105,10,FALSE)</f>
        <v>0</v>
      </c>
      <c r="K63" s="102">
        <f>VLOOKUP(A63,様式第10号事業費及び積算根拠資料!$A$6:$M$105,11,FALSE)</f>
        <v>0</v>
      </c>
      <c r="L63" s="102">
        <f>VLOOKUP(A63,様式第10号事業費及び積算根拠資料!$A$6:$M$105,12,FALSE)</f>
        <v>0</v>
      </c>
      <c r="M63" s="102">
        <f>VLOOKUP(A63,様式第10号事業費及び積算根拠資料!$A$6:$M$105,13,FALSE)</f>
        <v>0</v>
      </c>
      <c r="N63" s="1"/>
      <c r="O63" s="1">
        <v>1</v>
      </c>
      <c r="P63" s="1">
        <v>200</v>
      </c>
      <c r="Q63" s="1"/>
      <c r="R63" s="3">
        <f t="shared" si="4"/>
        <v>324</v>
      </c>
      <c r="S63" s="3">
        <f t="shared" si="5"/>
        <v>0</v>
      </c>
      <c r="T63" s="3">
        <f t="shared" si="6"/>
        <v>324</v>
      </c>
    </row>
    <row r="64" spans="1:20" x14ac:dyDescent="0.4">
      <c r="A64" s="2" t="str">
        <f t="shared" si="2"/>
        <v>ブラケット  防雨型直付型145.7</v>
      </c>
      <c r="B64" s="109">
        <v>59</v>
      </c>
      <c r="C64" s="11" t="s">
        <v>19</v>
      </c>
      <c r="D64" s="1" t="s">
        <v>335</v>
      </c>
      <c r="E64" s="4" t="s">
        <v>247</v>
      </c>
      <c r="F64" s="15">
        <v>1</v>
      </c>
      <c r="G64" s="14">
        <v>45.7</v>
      </c>
      <c r="H64" s="15">
        <v>1</v>
      </c>
      <c r="I64" s="102" t="str">
        <f>VLOOKUP(A64,様式第10号事業費及び積算根拠資料!$A$6:$M$105,9,FALSE)</f>
        <v>LBF3MP/RP-4-26</v>
      </c>
      <c r="J64" s="102">
        <f>VLOOKUP(A64,様式第10号事業費及び積算根拠資料!$A$6:$M$105,10,FALSE)</f>
        <v>0</v>
      </c>
      <c r="K64" s="102">
        <f>VLOOKUP(A64,様式第10号事業費及び積算根拠資料!$A$6:$M$105,11,FALSE)</f>
        <v>0</v>
      </c>
      <c r="L64" s="102">
        <f>VLOOKUP(A64,様式第10号事業費及び積算根拠資料!$A$6:$M$105,12,FALSE)</f>
        <v>0</v>
      </c>
      <c r="M64" s="102">
        <f>VLOOKUP(A64,様式第10号事業費及び積算根拠資料!$A$6:$M$105,13,FALSE)</f>
        <v>0</v>
      </c>
      <c r="N64" s="1"/>
      <c r="O64" s="1">
        <v>1</v>
      </c>
      <c r="P64" s="1">
        <v>200</v>
      </c>
      <c r="Q64" s="1"/>
      <c r="R64" s="3">
        <f t="shared" si="4"/>
        <v>205.65</v>
      </c>
      <c r="S64" s="3">
        <f t="shared" si="5"/>
        <v>0</v>
      </c>
      <c r="T64" s="3">
        <f t="shared" si="6"/>
        <v>205.65</v>
      </c>
    </row>
    <row r="65" spans="1:20" x14ac:dyDescent="0.4">
      <c r="A65" s="2" t="str">
        <f t="shared" si="2"/>
        <v>蛍光灯FL15W  キッチン灯直付型115</v>
      </c>
      <c r="B65" s="109">
        <v>60</v>
      </c>
      <c r="C65" s="11" t="s">
        <v>19</v>
      </c>
      <c r="D65" s="18" t="s">
        <v>297</v>
      </c>
      <c r="E65" s="14" t="s">
        <v>292</v>
      </c>
      <c r="F65" s="15">
        <v>1</v>
      </c>
      <c r="G65" s="14">
        <v>15</v>
      </c>
      <c r="H65" s="15">
        <v>1</v>
      </c>
      <c r="I65" s="102" t="str">
        <f>VLOOKUP(A65,様式第10号事業費及び積算根拠資料!$A$6:$M$105,9,FALSE)</f>
        <v>光束800lm以上</v>
      </c>
      <c r="J65" s="102">
        <f>VLOOKUP(A65,様式第10号事業費及び積算根拠資料!$A$6:$M$105,10,FALSE)</f>
        <v>0</v>
      </c>
      <c r="K65" s="102">
        <f>VLOOKUP(A65,様式第10号事業費及び積算根拠資料!$A$6:$M$105,11,FALSE)</f>
        <v>0</v>
      </c>
      <c r="L65" s="102">
        <f>VLOOKUP(A65,様式第10号事業費及び積算根拠資料!$A$6:$M$105,12,FALSE)</f>
        <v>0</v>
      </c>
      <c r="M65" s="102">
        <f>VLOOKUP(A65,様式第10号事業費及び積算根拠資料!$A$6:$M$105,13,FALSE)</f>
        <v>0</v>
      </c>
      <c r="N65" s="1"/>
      <c r="O65" s="1">
        <v>1</v>
      </c>
      <c r="P65" s="1">
        <v>200</v>
      </c>
      <c r="Q65" s="1"/>
      <c r="R65" s="3">
        <f t="shared" si="4"/>
        <v>67.5</v>
      </c>
      <c r="S65" s="3">
        <f t="shared" si="5"/>
        <v>0</v>
      </c>
      <c r="T65" s="3">
        <f t="shared" si="6"/>
        <v>67.5</v>
      </c>
    </row>
    <row r="66" spans="1:20" x14ac:dyDescent="0.4">
      <c r="A66" s="2" t="str">
        <f t="shared" si="2"/>
        <v>片面B級BL形壁埋込型126</v>
      </c>
      <c r="B66" s="109">
        <v>61</v>
      </c>
      <c r="C66" s="11" t="s">
        <v>3</v>
      </c>
      <c r="D66" s="1" t="s">
        <v>330</v>
      </c>
      <c r="E66" s="4" t="s">
        <v>250</v>
      </c>
      <c r="F66" s="15">
        <v>1</v>
      </c>
      <c r="G66" s="14">
        <v>26</v>
      </c>
      <c r="H66" s="15">
        <v>8</v>
      </c>
      <c r="I66" s="102" t="str">
        <f>VLOOKUP(A66,様式第10号事業費及び積算根拠資料!$A$6:$M$105,9,FALSE)</f>
        <v>SH1-FBC22-BL</v>
      </c>
      <c r="J66" s="102">
        <f>VLOOKUP(A66,様式第10号事業費及び積算根拠資料!$A$6:$M$105,10,FALSE)</f>
        <v>0</v>
      </c>
      <c r="K66" s="102">
        <f>VLOOKUP(A66,様式第10号事業費及び積算根拠資料!$A$6:$M$105,11,FALSE)</f>
        <v>0</v>
      </c>
      <c r="L66" s="102">
        <f>VLOOKUP(A66,様式第10号事業費及び積算根拠資料!$A$6:$M$105,12,FALSE)</f>
        <v>0</v>
      </c>
      <c r="M66" s="102">
        <f>VLOOKUP(A66,様式第10号事業費及び積算根拠資料!$A$6:$M$105,13,FALSE)</f>
        <v>0</v>
      </c>
      <c r="N66" s="1"/>
      <c r="O66" s="1">
        <v>24</v>
      </c>
      <c r="P66" s="1">
        <v>365</v>
      </c>
      <c r="Q66" s="1"/>
      <c r="R66" s="3">
        <f t="shared" si="4"/>
        <v>40996.799999999996</v>
      </c>
      <c r="S66" s="3">
        <f t="shared" si="5"/>
        <v>0</v>
      </c>
      <c r="T66" s="3">
        <f t="shared" si="6"/>
        <v>40996.799999999996</v>
      </c>
    </row>
    <row r="67" spans="1:20" x14ac:dyDescent="0.4">
      <c r="A67" s="2" t="str">
        <f t="shared" si="2"/>
        <v>両面B級BL形天井埋込型126</v>
      </c>
      <c r="B67" s="109">
        <v>62</v>
      </c>
      <c r="C67" s="11" t="s">
        <v>3</v>
      </c>
      <c r="D67" s="1" t="s">
        <v>332</v>
      </c>
      <c r="E67" s="4" t="s">
        <v>251</v>
      </c>
      <c r="F67" s="15">
        <v>1</v>
      </c>
      <c r="G67" s="14">
        <v>26</v>
      </c>
      <c r="H67" s="15">
        <v>7</v>
      </c>
      <c r="I67" s="102" t="str">
        <f>VLOOKUP(A67,様式第10号事業費及び積算根拠資料!$A$6:$M$105,9,FALSE)</f>
        <v>SH1-FRF21P-BL</v>
      </c>
      <c r="J67" s="102">
        <f>VLOOKUP(A67,様式第10号事業費及び積算根拠資料!$A$6:$M$105,10,FALSE)</f>
        <v>0</v>
      </c>
      <c r="K67" s="102">
        <f>VLOOKUP(A67,様式第10号事業費及び積算根拠資料!$A$6:$M$105,11,FALSE)</f>
        <v>0</v>
      </c>
      <c r="L67" s="102">
        <f>VLOOKUP(A67,様式第10号事業費及び積算根拠資料!$A$6:$M$105,12,FALSE)</f>
        <v>0</v>
      </c>
      <c r="M67" s="102">
        <f>VLOOKUP(A67,様式第10号事業費及び積算根拠資料!$A$6:$M$105,13,FALSE)</f>
        <v>0</v>
      </c>
      <c r="N67" s="1"/>
      <c r="O67" s="1">
        <v>24</v>
      </c>
      <c r="P67" s="1">
        <v>365</v>
      </c>
      <c r="Q67" s="1"/>
      <c r="R67" s="3">
        <f t="shared" si="4"/>
        <v>35872.199999999997</v>
      </c>
      <c r="S67" s="3">
        <f t="shared" si="5"/>
        <v>0</v>
      </c>
      <c r="T67" s="3">
        <f t="shared" si="6"/>
        <v>35872.199999999997</v>
      </c>
    </row>
    <row r="68" spans="1:20" x14ac:dyDescent="0.4">
      <c r="A68" s="2" t="str">
        <f t="shared" si="2"/>
        <v>片面B級BL形直付型126</v>
      </c>
      <c r="B68" s="109">
        <v>63</v>
      </c>
      <c r="C68" s="11" t="s">
        <v>3</v>
      </c>
      <c r="D68" s="1" t="s">
        <v>330</v>
      </c>
      <c r="E68" s="4" t="s">
        <v>247</v>
      </c>
      <c r="F68" s="15">
        <v>1</v>
      </c>
      <c r="G68" s="14">
        <v>26</v>
      </c>
      <c r="H68" s="15">
        <v>2</v>
      </c>
      <c r="I68" s="102" t="str">
        <f>VLOOKUP(A68,様式第10号事業費及び積算根拠資料!$A$6:$M$105,9,FALSE)</f>
        <v>SH1-FBF20-BL</v>
      </c>
      <c r="J68" s="102">
        <f>VLOOKUP(A68,様式第10号事業費及び積算根拠資料!$A$6:$M$105,10,FALSE)</f>
        <v>0</v>
      </c>
      <c r="K68" s="102">
        <f>VLOOKUP(A68,様式第10号事業費及び積算根拠資料!$A$6:$M$105,11,FALSE)</f>
        <v>0</v>
      </c>
      <c r="L68" s="102">
        <f>VLOOKUP(A68,様式第10号事業費及び積算根拠資料!$A$6:$M$105,12,FALSE)</f>
        <v>0</v>
      </c>
      <c r="M68" s="102">
        <f>VLOOKUP(A68,様式第10号事業費及び積算根拠資料!$A$6:$M$105,13,FALSE)</f>
        <v>0</v>
      </c>
      <c r="N68" s="1"/>
      <c r="O68" s="1">
        <v>24</v>
      </c>
      <c r="P68" s="1">
        <v>365</v>
      </c>
      <c r="Q68" s="1"/>
      <c r="R68" s="3">
        <f t="shared" si="4"/>
        <v>10249.199999999999</v>
      </c>
      <c r="S68" s="3">
        <f t="shared" si="5"/>
        <v>0</v>
      </c>
      <c r="T68" s="3">
        <f t="shared" si="6"/>
        <v>10249.199999999999</v>
      </c>
    </row>
    <row r="69" spans="1:20" x14ac:dyDescent="0.4">
      <c r="A69" s="2" t="str">
        <f t="shared" si="2"/>
        <v>誘導灯  床埋込床埋込型110</v>
      </c>
      <c r="B69" s="109">
        <v>64</v>
      </c>
      <c r="C69" s="11" t="s">
        <v>3</v>
      </c>
      <c r="D69" s="1" t="s">
        <v>340</v>
      </c>
      <c r="E69" s="4" t="s">
        <v>252</v>
      </c>
      <c r="F69" s="15">
        <v>1</v>
      </c>
      <c r="G69" s="14">
        <v>10</v>
      </c>
      <c r="H69" s="15">
        <v>4</v>
      </c>
      <c r="I69" s="102" t="str">
        <f>VLOOKUP(A69,様式第10号事業費及び積算根拠資料!$A$6:$M$105,9,FALSE)</f>
        <v>-</v>
      </c>
      <c r="J69" s="102">
        <f>VLOOKUP(A69,様式第10号事業費及び積算根拠資料!$A$6:$M$105,10,FALSE)</f>
        <v>0</v>
      </c>
      <c r="K69" s="102">
        <f>VLOOKUP(A69,様式第10号事業費及び積算根拠資料!$A$6:$M$105,11,FALSE)</f>
        <v>0</v>
      </c>
      <c r="L69" s="102">
        <f>VLOOKUP(A69,様式第10号事業費及び積算根拠資料!$A$6:$M$105,12,FALSE)</f>
        <v>0</v>
      </c>
      <c r="M69" s="102">
        <f>VLOOKUP(A69,様式第10号事業費及び積算根拠資料!$A$6:$M$105,13,FALSE)</f>
        <v>0</v>
      </c>
      <c r="N69" s="1"/>
      <c r="O69" s="1">
        <v>24</v>
      </c>
      <c r="P69" s="1">
        <v>365</v>
      </c>
      <c r="Q69" s="1"/>
      <c r="R69" s="3">
        <f t="shared" si="4"/>
        <v>7883.9999999999991</v>
      </c>
      <c r="S69" s="3">
        <f t="shared" si="5"/>
        <v>0</v>
      </c>
      <c r="T69" s="3">
        <f t="shared" si="6"/>
        <v>7883.9999999999991</v>
      </c>
    </row>
    <row r="70" spans="1:20" x14ac:dyDescent="0.4">
      <c r="A70" s="2" t="str">
        <f t="shared" si="2"/>
        <v>非常灯  埋込穴φ150埋込型10</v>
      </c>
      <c r="B70" s="109">
        <v>65</v>
      </c>
      <c r="C70" s="11" t="s">
        <v>23</v>
      </c>
      <c r="D70" s="1" t="s">
        <v>265</v>
      </c>
      <c r="E70" s="4" t="s">
        <v>249</v>
      </c>
      <c r="F70" s="15">
        <v>1</v>
      </c>
      <c r="G70" s="14">
        <v>0</v>
      </c>
      <c r="H70" s="15">
        <v>6</v>
      </c>
      <c r="I70" s="102" t="str">
        <f>VLOOKUP(A70,様式第10号事業費及び積算根拠資料!$A$6:$M$105,9,FALSE)</f>
        <v>K0-LRS11-D10</v>
      </c>
      <c r="J70" s="102">
        <f>VLOOKUP(A70,様式第10号事業費及び積算根拠資料!$A$6:$M$105,10,FALSE)</f>
        <v>0</v>
      </c>
      <c r="K70" s="102">
        <f>VLOOKUP(A70,様式第10号事業費及び積算根拠資料!$A$6:$M$105,11,FALSE)</f>
        <v>0</v>
      </c>
      <c r="L70" s="102">
        <f>VLOOKUP(A70,様式第10号事業費及び積算根拠資料!$A$6:$M$105,12,FALSE)</f>
        <v>0</v>
      </c>
      <c r="M70" s="102">
        <f>VLOOKUP(A70,様式第10号事業費及び積算根拠資料!$A$6:$M$105,13,FALSE)</f>
        <v>0</v>
      </c>
      <c r="N70" s="1"/>
      <c r="O70" s="1">
        <v>0</v>
      </c>
      <c r="P70" s="1">
        <v>365</v>
      </c>
      <c r="Q70" s="1"/>
      <c r="R70" s="3">
        <f t="shared" ref="R70:R93" si="7">G70*H70*F70*O70*P70/1000*$R$2</f>
        <v>0</v>
      </c>
      <c r="S70" s="3">
        <f t="shared" ref="S70:S93" si="8">M70*H70*O70*P70/1000*$R$2</f>
        <v>0</v>
      </c>
      <c r="T70" s="3">
        <f t="shared" ref="T70:T93" si="9">R70-S70</f>
        <v>0</v>
      </c>
    </row>
    <row r="71" spans="1:20" x14ac:dyDescent="0.4">
      <c r="A71" s="2" t="str">
        <f t="shared" ref="A71:A93" si="10">D71&amp;E71&amp;F71&amp;G71</f>
        <v>非常灯  埋込穴φ100埋込型10</v>
      </c>
      <c r="B71" s="109">
        <v>66</v>
      </c>
      <c r="C71" s="11" t="s">
        <v>23</v>
      </c>
      <c r="D71" s="1" t="s">
        <v>264</v>
      </c>
      <c r="E71" s="4" t="s">
        <v>249</v>
      </c>
      <c r="F71" s="15">
        <v>1</v>
      </c>
      <c r="G71" s="14">
        <v>0</v>
      </c>
      <c r="H71" s="15">
        <v>48</v>
      </c>
      <c r="I71" s="102" t="str">
        <f>VLOOKUP(A71,様式第10号事業費及び積算根拠資料!$A$6:$M$105,9,FALSE)</f>
        <v>K0-LRS11-D10</v>
      </c>
      <c r="J71" s="102">
        <f>VLOOKUP(A71,様式第10号事業費及び積算根拠資料!$A$6:$M$105,10,FALSE)</f>
        <v>0</v>
      </c>
      <c r="K71" s="102">
        <f>VLOOKUP(A71,様式第10号事業費及び積算根拠資料!$A$6:$M$105,11,FALSE)</f>
        <v>0</v>
      </c>
      <c r="L71" s="102">
        <f>VLOOKUP(A71,様式第10号事業費及び積算根拠資料!$A$6:$M$105,12,FALSE)</f>
        <v>0</v>
      </c>
      <c r="M71" s="102">
        <f>VLOOKUP(A71,様式第10号事業費及び積算根拠資料!$A$6:$M$105,13,FALSE)</f>
        <v>0</v>
      </c>
      <c r="N71" s="1"/>
      <c r="O71" s="1">
        <v>0</v>
      </c>
      <c r="P71" s="1">
        <v>365</v>
      </c>
      <c r="Q71" s="1"/>
      <c r="R71" s="3">
        <f t="shared" si="7"/>
        <v>0</v>
      </c>
      <c r="S71" s="3">
        <f t="shared" si="8"/>
        <v>0</v>
      </c>
      <c r="T71" s="3">
        <f t="shared" si="9"/>
        <v>0</v>
      </c>
    </row>
    <row r="72" spans="1:20" x14ac:dyDescent="0.4">
      <c r="A72" s="2" t="str">
        <f t="shared" si="10"/>
        <v>非常灯直付型10</v>
      </c>
      <c r="B72" s="109">
        <v>67</v>
      </c>
      <c r="C72" s="11" t="s">
        <v>23</v>
      </c>
      <c r="D72" s="1" t="s">
        <v>263</v>
      </c>
      <c r="E72" s="4" t="s">
        <v>247</v>
      </c>
      <c r="F72" s="15">
        <v>1</v>
      </c>
      <c r="G72" s="14">
        <v>0</v>
      </c>
      <c r="H72" s="15">
        <v>9</v>
      </c>
      <c r="I72" s="102" t="str">
        <f>VLOOKUP(A72,様式第10号事業費及び積算根拠資料!$A$6:$M$105,9,FALSE)</f>
        <v>K1-LSS11-2</v>
      </c>
      <c r="J72" s="102">
        <f>VLOOKUP(A72,様式第10号事業費及び積算根拠資料!$A$6:$M$105,10,FALSE)</f>
        <v>0</v>
      </c>
      <c r="K72" s="102">
        <f>VLOOKUP(A72,様式第10号事業費及び積算根拠資料!$A$6:$M$105,11,FALSE)</f>
        <v>0</v>
      </c>
      <c r="L72" s="102">
        <f>VLOOKUP(A72,様式第10号事業費及び積算根拠資料!$A$6:$M$105,12,FALSE)</f>
        <v>0</v>
      </c>
      <c r="M72" s="102">
        <f>VLOOKUP(A72,様式第10号事業費及び積算根拠資料!$A$6:$M$105,13,FALSE)</f>
        <v>0</v>
      </c>
      <c r="N72" s="1"/>
      <c r="O72" s="1">
        <v>0</v>
      </c>
      <c r="P72" s="1">
        <v>365</v>
      </c>
      <c r="Q72" s="1"/>
      <c r="R72" s="3">
        <f t="shared" si="7"/>
        <v>0</v>
      </c>
      <c r="S72" s="3">
        <f t="shared" si="8"/>
        <v>0</v>
      </c>
      <c r="T72" s="3">
        <f t="shared" si="9"/>
        <v>0</v>
      </c>
    </row>
    <row r="73" spans="1:20" x14ac:dyDescent="0.4">
      <c r="A73" s="2" t="str">
        <f t="shared" si="10"/>
        <v>蛍光灯Hf32W  黒板灯埋込型142</v>
      </c>
      <c r="B73" s="109">
        <v>68</v>
      </c>
      <c r="C73" s="11" t="s">
        <v>44</v>
      </c>
      <c r="D73" s="1" t="s">
        <v>260</v>
      </c>
      <c r="E73" s="4" t="s">
        <v>249</v>
      </c>
      <c r="F73" s="15">
        <v>1</v>
      </c>
      <c r="G73" s="14">
        <v>42</v>
      </c>
      <c r="H73" s="15">
        <v>2</v>
      </c>
      <c r="I73" s="102" t="str">
        <f>VLOOKUP(A73,様式第10号事業費及び積算根拠資料!$A$6:$M$105,9,FALSE)</f>
        <v>LRS8-4-43</v>
      </c>
      <c r="J73" s="102">
        <f>VLOOKUP(A73,様式第10号事業費及び積算根拠資料!$A$6:$M$105,10,FALSE)</f>
        <v>0</v>
      </c>
      <c r="K73" s="102">
        <f>VLOOKUP(A73,様式第10号事業費及び積算根拠資料!$A$6:$M$105,11,FALSE)</f>
        <v>0</v>
      </c>
      <c r="L73" s="102">
        <f>VLOOKUP(A73,様式第10号事業費及び積算根拠資料!$A$6:$M$105,12,FALSE)</f>
        <v>0</v>
      </c>
      <c r="M73" s="102">
        <f>VLOOKUP(A73,様式第10号事業費及び積算根拠資料!$A$6:$M$105,13,FALSE)</f>
        <v>0</v>
      </c>
      <c r="N73" s="1"/>
      <c r="O73" s="1">
        <v>1</v>
      </c>
      <c r="P73" s="1">
        <v>200</v>
      </c>
      <c r="Q73" s="1"/>
      <c r="R73" s="3">
        <f t="shared" si="7"/>
        <v>378</v>
      </c>
      <c r="S73" s="3">
        <f t="shared" si="8"/>
        <v>0</v>
      </c>
      <c r="T73" s="3">
        <f t="shared" si="9"/>
        <v>378</v>
      </c>
    </row>
    <row r="74" spans="1:20" x14ac:dyDescent="0.4">
      <c r="A74" s="2" t="str">
        <f t="shared" si="10"/>
        <v>蛍光灯Hf32W埋込型242</v>
      </c>
      <c r="B74" s="109">
        <v>69</v>
      </c>
      <c r="C74" s="11" t="s">
        <v>44</v>
      </c>
      <c r="D74" s="1" t="s">
        <v>259</v>
      </c>
      <c r="E74" s="4" t="s">
        <v>249</v>
      </c>
      <c r="F74" s="15">
        <v>2</v>
      </c>
      <c r="G74" s="14">
        <v>42</v>
      </c>
      <c r="H74" s="15">
        <v>2</v>
      </c>
      <c r="I74" s="102" t="str">
        <f>VLOOKUP(A74,様式第10号事業費及び積算根拠資料!$A$6:$M$105,9,FALSE)</f>
        <v>LRS3-4-65</v>
      </c>
      <c r="J74" s="102">
        <f>VLOOKUP(A74,様式第10号事業費及び積算根拠資料!$A$6:$M$105,10,FALSE)</f>
        <v>0</v>
      </c>
      <c r="K74" s="102">
        <f>VLOOKUP(A74,様式第10号事業費及び積算根拠資料!$A$6:$M$105,11,FALSE)</f>
        <v>0</v>
      </c>
      <c r="L74" s="102">
        <f>VLOOKUP(A74,様式第10号事業費及び積算根拠資料!$A$6:$M$105,12,FALSE)</f>
        <v>0</v>
      </c>
      <c r="M74" s="102">
        <f>VLOOKUP(A74,様式第10号事業費及び積算根拠資料!$A$6:$M$105,13,FALSE)</f>
        <v>0</v>
      </c>
      <c r="N74" s="1"/>
      <c r="O74" s="1">
        <v>1</v>
      </c>
      <c r="P74" s="1">
        <v>200</v>
      </c>
      <c r="Q74" s="1"/>
      <c r="R74" s="3">
        <f t="shared" si="7"/>
        <v>756</v>
      </c>
      <c r="S74" s="3">
        <f t="shared" si="8"/>
        <v>0</v>
      </c>
      <c r="T74" s="3">
        <f t="shared" si="9"/>
        <v>756</v>
      </c>
    </row>
    <row r="75" spans="1:20" x14ac:dyDescent="0.4">
      <c r="A75" s="2" t="str">
        <f t="shared" si="10"/>
        <v>蛍光灯Hf32W  調光式埋込型242</v>
      </c>
      <c r="B75" s="109">
        <v>70</v>
      </c>
      <c r="C75" s="11" t="s">
        <v>43</v>
      </c>
      <c r="D75" s="1" t="s">
        <v>261</v>
      </c>
      <c r="E75" s="4" t="s">
        <v>249</v>
      </c>
      <c r="F75" s="15">
        <v>2</v>
      </c>
      <c r="G75" s="14">
        <v>42</v>
      </c>
      <c r="H75" s="15">
        <v>6</v>
      </c>
      <c r="I75" s="102" t="str">
        <f>VLOOKUP(A75,様式第10号事業費及び積算根拠資料!$A$6:$M$105,9,FALSE)</f>
        <v>LRS3-4-65</v>
      </c>
      <c r="J75" s="102">
        <f>VLOOKUP(A75,様式第10号事業費及び積算根拠資料!$A$6:$M$105,10,FALSE)</f>
        <v>0</v>
      </c>
      <c r="K75" s="102">
        <f>VLOOKUP(A75,様式第10号事業費及び積算根拠資料!$A$6:$M$105,11,FALSE)</f>
        <v>0</v>
      </c>
      <c r="L75" s="102">
        <f>VLOOKUP(A75,様式第10号事業費及び積算根拠資料!$A$6:$M$105,12,FALSE)</f>
        <v>0</v>
      </c>
      <c r="M75" s="102">
        <f>VLOOKUP(A75,様式第10号事業費及び積算根拠資料!$A$6:$M$105,13,FALSE)</f>
        <v>0</v>
      </c>
      <c r="N75" s="1"/>
      <c r="O75" s="1">
        <v>1</v>
      </c>
      <c r="P75" s="1">
        <v>200</v>
      </c>
      <c r="Q75" s="1"/>
      <c r="R75" s="3">
        <f t="shared" si="7"/>
        <v>2268</v>
      </c>
      <c r="S75" s="3">
        <f t="shared" si="8"/>
        <v>0</v>
      </c>
      <c r="T75" s="3">
        <f t="shared" si="9"/>
        <v>2268</v>
      </c>
    </row>
    <row r="76" spans="1:20" x14ac:dyDescent="0.4">
      <c r="A76" s="2" t="str">
        <f t="shared" si="10"/>
        <v>蛍光灯Hf32W直付型242</v>
      </c>
      <c r="B76" s="109">
        <v>71</v>
      </c>
      <c r="C76" s="11" t="s">
        <v>43</v>
      </c>
      <c r="D76" s="1" t="s">
        <v>259</v>
      </c>
      <c r="E76" s="4" t="s">
        <v>247</v>
      </c>
      <c r="F76" s="15">
        <v>2</v>
      </c>
      <c r="G76" s="14">
        <v>42</v>
      </c>
      <c r="H76" s="15">
        <v>21</v>
      </c>
      <c r="I76" s="102" t="str">
        <f>VLOOKUP(A76,様式第10号事業費及び積算根拠資料!$A$6:$M$105,9,FALSE)</f>
        <v>LSS10-4-65</v>
      </c>
      <c r="J76" s="102">
        <f>VLOOKUP(A76,様式第10号事業費及び積算根拠資料!$A$6:$M$105,10,FALSE)</f>
        <v>0</v>
      </c>
      <c r="K76" s="102">
        <f>VLOOKUP(A76,様式第10号事業費及び積算根拠資料!$A$6:$M$105,11,FALSE)</f>
        <v>0</v>
      </c>
      <c r="L76" s="102">
        <f>VLOOKUP(A76,様式第10号事業費及び積算根拠資料!$A$6:$M$105,12,FALSE)</f>
        <v>0</v>
      </c>
      <c r="M76" s="102">
        <f>VLOOKUP(A76,様式第10号事業費及び積算根拠資料!$A$6:$M$105,13,FALSE)</f>
        <v>0</v>
      </c>
      <c r="N76" s="1"/>
      <c r="O76" s="1">
        <v>1</v>
      </c>
      <c r="P76" s="1">
        <v>200</v>
      </c>
      <c r="Q76" s="1"/>
      <c r="R76" s="3">
        <f t="shared" si="7"/>
        <v>7938</v>
      </c>
      <c r="S76" s="3">
        <f t="shared" si="8"/>
        <v>0</v>
      </c>
      <c r="T76" s="3">
        <f t="shared" si="9"/>
        <v>7938</v>
      </c>
    </row>
    <row r="77" spans="1:20" x14ac:dyDescent="0.4">
      <c r="A77" s="2" t="str">
        <f t="shared" si="10"/>
        <v>蛍光灯FL20W 直付型121.5</v>
      </c>
      <c r="B77" s="109">
        <v>72</v>
      </c>
      <c r="C77" s="11" t="s">
        <v>43</v>
      </c>
      <c r="D77" s="1" t="s">
        <v>256</v>
      </c>
      <c r="E77" s="4" t="s">
        <v>247</v>
      </c>
      <c r="F77" s="15">
        <v>1</v>
      </c>
      <c r="G77" s="14">
        <v>21.5</v>
      </c>
      <c r="H77" s="15">
        <v>6</v>
      </c>
      <c r="I77" s="102" t="str">
        <f>VLOOKUP(A77,様式第10号事業費及び積算根拠資料!$A$6:$M$105,9,FALSE)</f>
        <v>LSS10-2-15</v>
      </c>
      <c r="J77" s="102">
        <f>VLOOKUP(A77,様式第10号事業費及び積算根拠資料!$A$6:$M$105,10,FALSE)</f>
        <v>0</v>
      </c>
      <c r="K77" s="102">
        <f>VLOOKUP(A77,様式第10号事業費及び積算根拠資料!$A$6:$M$105,11,FALSE)</f>
        <v>0</v>
      </c>
      <c r="L77" s="102">
        <f>VLOOKUP(A77,様式第10号事業費及び積算根拠資料!$A$6:$M$105,12,FALSE)</f>
        <v>0</v>
      </c>
      <c r="M77" s="102">
        <f>VLOOKUP(A77,様式第10号事業費及び積算根拠資料!$A$6:$M$105,13,FALSE)</f>
        <v>0</v>
      </c>
      <c r="N77" s="1"/>
      <c r="O77" s="1">
        <v>1</v>
      </c>
      <c r="P77" s="1">
        <v>200</v>
      </c>
      <c r="Q77" s="1"/>
      <c r="R77" s="3">
        <f t="shared" si="7"/>
        <v>580.5</v>
      </c>
      <c r="S77" s="3">
        <f t="shared" si="8"/>
        <v>0</v>
      </c>
      <c r="T77" s="3">
        <f t="shared" si="9"/>
        <v>580.5</v>
      </c>
    </row>
    <row r="78" spans="1:20" x14ac:dyDescent="0.4">
      <c r="A78" s="2" t="str">
        <f t="shared" si="10"/>
        <v>蛍光灯FL20W 直付型221.5</v>
      </c>
      <c r="B78" s="109">
        <v>73</v>
      </c>
      <c r="C78" s="11" t="s">
        <v>43</v>
      </c>
      <c r="D78" s="1" t="s">
        <v>256</v>
      </c>
      <c r="E78" s="4" t="s">
        <v>247</v>
      </c>
      <c r="F78" s="15">
        <v>2</v>
      </c>
      <c r="G78" s="14">
        <v>21.5</v>
      </c>
      <c r="H78" s="15">
        <v>2</v>
      </c>
      <c r="I78" s="102" t="str">
        <f>VLOOKUP(A78,様式第10号事業費及び積算根拠資料!$A$6:$M$105,9,FALSE)</f>
        <v>LSS10-2-30</v>
      </c>
      <c r="J78" s="102">
        <f>VLOOKUP(A78,様式第10号事業費及び積算根拠資料!$A$6:$M$105,10,FALSE)</f>
        <v>0</v>
      </c>
      <c r="K78" s="102">
        <f>VLOOKUP(A78,様式第10号事業費及び積算根拠資料!$A$6:$M$105,11,FALSE)</f>
        <v>0</v>
      </c>
      <c r="L78" s="102">
        <f>VLOOKUP(A78,様式第10号事業費及び積算根拠資料!$A$6:$M$105,12,FALSE)</f>
        <v>0</v>
      </c>
      <c r="M78" s="102">
        <f>VLOOKUP(A78,様式第10号事業費及び積算根拠資料!$A$6:$M$105,13,FALSE)</f>
        <v>0</v>
      </c>
      <c r="N78" s="1"/>
      <c r="O78" s="1">
        <v>1</v>
      </c>
      <c r="P78" s="1">
        <v>200</v>
      </c>
      <c r="Q78" s="1"/>
      <c r="R78" s="3">
        <f t="shared" si="7"/>
        <v>387</v>
      </c>
      <c r="S78" s="3">
        <f t="shared" si="8"/>
        <v>0</v>
      </c>
      <c r="T78" s="3">
        <f t="shared" si="9"/>
        <v>387</v>
      </c>
    </row>
    <row r="79" spans="1:20" x14ac:dyDescent="0.4">
      <c r="A79" s="2" t="str">
        <f t="shared" si="10"/>
        <v>蛍光灯FL40W  トラフ型  防雨型直付型145.7</v>
      </c>
      <c r="B79" s="109">
        <v>74</v>
      </c>
      <c r="C79" s="11" t="s">
        <v>43</v>
      </c>
      <c r="D79" s="1" t="s">
        <v>324</v>
      </c>
      <c r="E79" s="4" t="s">
        <v>247</v>
      </c>
      <c r="F79" s="15">
        <v>1</v>
      </c>
      <c r="G79" s="14">
        <v>45.7</v>
      </c>
      <c r="H79" s="15">
        <v>4</v>
      </c>
      <c r="I79" s="102" t="str">
        <f>VLOOKUP(A79,様式第10号事業費及び積算根拠資料!$A$6:$M$105,9,FALSE)</f>
        <v>LSS1MP/RP-4-30</v>
      </c>
      <c r="J79" s="102">
        <f>VLOOKUP(A79,様式第10号事業費及び積算根拠資料!$A$6:$M$105,10,FALSE)</f>
        <v>0</v>
      </c>
      <c r="K79" s="102">
        <f>VLOOKUP(A79,様式第10号事業費及び積算根拠資料!$A$6:$M$105,11,FALSE)</f>
        <v>0</v>
      </c>
      <c r="L79" s="102">
        <f>VLOOKUP(A79,様式第10号事業費及び積算根拠資料!$A$6:$M$105,12,FALSE)</f>
        <v>0</v>
      </c>
      <c r="M79" s="102">
        <f>VLOOKUP(A79,様式第10号事業費及び積算根拠資料!$A$6:$M$105,13,FALSE)</f>
        <v>0</v>
      </c>
      <c r="N79" s="1"/>
      <c r="O79" s="1">
        <v>1</v>
      </c>
      <c r="P79" s="1">
        <v>200</v>
      </c>
      <c r="Q79" s="1"/>
      <c r="R79" s="3">
        <f t="shared" si="7"/>
        <v>822.6</v>
      </c>
      <c r="S79" s="3">
        <f t="shared" si="8"/>
        <v>0</v>
      </c>
      <c r="T79" s="3">
        <f t="shared" si="9"/>
        <v>822.6</v>
      </c>
    </row>
    <row r="80" spans="1:20" x14ac:dyDescent="0.4">
      <c r="A80" s="2" t="str">
        <f t="shared" si="10"/>
        <v>蛍光灯FL40W  笠付トラフ型直付型145.7</v>
      </c>
      <c r="B80" s="109">
        <v>75</v>
      </c>
      <c r="C80" s="11" t="s">
        <v>43</v>
      </c>
      <c r="D80" s="1" t="s">
        <v>59</v>
      </c>
      <c r="E80" s="4" t="s">
        <v>247</v>
      </c>
      <c r="F80" s="15">
        <v>1</v>
      </c>
      <c r="G80" s="14">
        <v>45.7</v>
      </c>
      <c r="H80" s="15">
        <v>1</v>
      </c>
      <c r="I80" s="102" t="str">
        <f>VLOOKUP(A80,様式第10号事業費及び積算根拠資料!$A$6:$M$105,9,FALSE)</f>
        <v>光束2500lm以上</v>
      </c>
      <c r="J80" s="102">
        <f>VLOOKUP(A80,様式第10号事業費及び積算根拠資料!$A$6:$M$105,10,FALSE)</f>
        <v>0</v>
      </c>
      <c r="K80" s="102">
        <f>VLOOKUP(A80,様式第10号事業費及び積算根拠資料!$A$6:$M$105,11,FALSE)</f>
        <v>0</v>
      </c>
      <c r="L80" s="102">
        <f>VLOOKUP(A80,様式第10号事業費及び積算根拠資料!$A$6:$M$105,12,FALSE)</f>
        <v>0</v>
      </c>
      <c r="M80" s="102">
        <f>VLOOKUP(A80,様式第10号事業費及び積算根拠資料!$A$6:$M$105,13,FALSE)</f>
        <v>0</v>
      </c>
      <c r="N80" s="1"/>
      <c r="O80" s="1">
        <v>1</v>
      </c>
      <c r="P80" s="1">
        <v>200</v>
      </c>
      <c r="Q80" s="1"/>
      <c r="R80" s="3">
        <f t="shared" si="7"/>
        <v>205.65</v>
      </c>
      <c r="S80" s="3">
        <f t="shared" si="8"/>
        <v>0</v>
      </c>
      <c r="T80" s="3">
        <f t="shared" si="9"/>
        <v>205.65</v>
      </c>
    </row>
    <row r="81" spans="1:20" x14ac:dyDescent="0.4">
      <c r="A81" s="2" t="str">
        <f t="shared" si="10"/>
        <v>蛍光灯FL40W  笠付トラフ型直付型245.7</v>
      </c>
      <c r="B81" s="109">
        <v>76</v>
      </c>
      <c r="C81" s="11" t="s">
        <v>44</v>
      </c>
      <c r="D81" s="1" t="s">
        <v>26</v>
      </c>
      <c r="E81" s="4" t="s">
        <v>247</v>
      </c>
      <c r="F81" s="15">
        <v>2</v>
      </c>
      <c r="G81" s="14">
        <v>45.7</v>
      </c>
      <c r="H81" s="15">
        <v>16</v>
      </c>
      <c r="I81" s="102" t="str">
        <f>VLOOKUP(A81,様式第10号事業費及び積算根拠資料!$A$6:$M$105,9,FALSE)</f>
        <v>光束5200lm以上</v>
      </c>
      <c r="J81" s="102">
        <f>VLOOKUP(A81,様式第10号事業費及び積算根拠資料!$A$6:$M$105,10,FALSE)</f>
        <v>0</v>
      </c>
      <c r="K81" s="102">
        <f>VLOOKUP(A81,様式第10号事業費及び積算根拠資料!$A$6:$M$105,11,FALSE)</f>
        <v>0</v>
      </c>
      <c r="L81" s="102">
        <f>VLOOKUP(A81,様式第10号事業費及び積算根拠資料!$A$6:$M$105,12,FALSE)</f>
        <v>0</v>
      </c>
      <c r="M81" s="102">
        <f>VLOOKUP(A81,様式第10号事業費及び積算根拠資料!$A$6:$M$105,13,FALSE)</f>
        <v>0</v>
      </c>
      <c r="N81" s="1"/>
      <c r="O81" s="1">
        <v>1</v>
      </c>
      <c r="P81" s="1">
        <v>200</v>
      </c>
      <c r="Q81" s="1"/>
      <c r="R81" s="3">
        <f t="shared" si="7"/>
        <v>6580.8</v>
      </c>
      <c r="S81" s="3">
        <f t="shared" si="8"/>
        <v>0</v>
      </c>
      <c r="T81" s="3">
        <f t="shared" si="9"/>
        <v>6580.8</v>
      </c>
    </row>
    <row r="82" spans="1:20" x14ac:dyDescent="0.4">
      <c r="A82" s="2" t="str">
        <f t="shared" si="10"/>
        <v>蛍光灯FL40W埋込型145.7</v>
      </c>
      <c r="B82" s="109">
        <v>77</v>
      </c>
      <c r="C82" s="11" t="s">
        <v>43</v>
      </c>
      <c r="D82" s="1" t="s">
        <v>257</v>
      </c>
      <c r="E82" s="4" t="s">
        <v>249</v>
      </c>
      <c r="F82" s="15">
        <v>1</v>
      </c>
      <c r="G82" s="14">
        <v>45.7</v>
      </c>
      <c r="H82" s="15">
        <v>1</v>
      </c>
      <c r="I82" s="102" t="str">
        <f>VLOOKUP(A82,様式第10号事業費及び積算根拠資料!$A$6:$M$105,9,FALSE)</f>
        <v>LRS3-4-23</v>
      </c>
      <c r="J82" s="102">
        <f>VLOOKUP(A82,様式第10号事業費及び積算根拠資料!$A$6:$M$105,10,FALSE)</f>
        <v>0</v>
      </c>
      <c r="K82" s="102">
        <f>VLOOKUP(A82,様式第10号事業費及び積算根拠資料!$A$6:$M$105,11,FALSE)</f>
        <v>0</v>
      </c>
      <c r="L82" s="102">
        <f>VLOOKUP(A82,様式第10号事業費及び積算根拠資料!$A$6:$M$105,12,FALSE)</f>
        <v>0</v>
      </c>
      <c r="M82" s="102">
        <f>VLOOKUP(A82,様式第10号事業費及び積算根拠資料!$A$6:$M$105,13,FALSE)</f>
        <v>0</v>
      </c>
      <c r="N82" s="1"/>
      <c r="O82" s="1">
        <v>1</v>
      </c>
      <c r="P82" s="1">
        <v>200</v>
      </c>
      <c r="Q82" s="1"/>
      <c r="R82" s="3">
        <f t="shared" si="7"/>
        <v>205.65</v>
      </c>
      <c r="S82" s="3">
        <f t="shared" si="8"/>
        <v>0</v>
      </c>
      <c r="T82" s="3">
        <f t="shared" si="9"/>
        <v>205.65</v>
      </c>
    </row>
    <row r="83" spans="1:20" x14ac:dyDescent="0.4">
      <c r="A83" s="2" t="str">
        <f t="shared" si="10"/>
        <v>蛍光灯FL10W  標示灯壁埋込型110</v>
      </c>
      <c r="B83" s="109">
        <v>78</v>
      </c>
      <c r="C83" s="11" t="s">
        <v>43</v>
      </c>
      <c r="D83" s="18" t="s">
        <v>313</v>
      </c>
      <c r="E83" s="4" t="s">
        <v>250</v>
      </c>
      <c r="F83" s="15">
        <v>1</v>
      </c>
      <c r="G83" s="14">
        <v>10</v>
      </c>
      <c r="H83" s="15">
        <v>2</v>
      </c>
      <c r="I83" s="102" t="str">
        <f>VLOOKUP(A83,様式第10号事業費及び積算根拠資料!$A$6:$M$105,9,FALSE)</f>
        <v>-</v>
      </c>
      <c r="J83" s="102">
        <f>VLOOKUP(A83,様式第10号事業費及び積算根拠資料!$A$6:$M$105,10,FALSE)</f>
        <v>0</v>
      </c>
      <c r="K83" s="102">
        <f>VLOOKUP(A83,様式第10号事業費及び積算根拠資料!$A$6:$M$105,11,FALSE)</f>
        <v>0</v>
      </c>
      <c r="L83" s="102">
        <f>VLOOKUP(A83,様式第10号事業費及び積算根拠資料!$A$6:$M$105,12,FALSE)</f>
        <v>0</v>
      </c>
      <c r="M83" s="102">
        <f>VLOOKUP(A83,様式第10号事業費及び積算根拠資料!$A$6:$M$105,13,FALSE)</f>
        <v>0</v>
      </c>
      <c r="N83" s="1"/>
      <c r="O83" s="1">
        <v>1</v>
      </c>
      <c r="P83" s="1">
        <v>200</v>
      </c>
      <c r="Q83" s="1"/>
      <c r="R83" s="3">
        <f t="shared" si="7"/>
        <v>90</v>
      </c>
      <c r="S83" s="3">
        <f t="shared" si="8"/>
        <v>0</v>
      </c>
      <c r="T83" s="3">
        <f t="shared" si="9"/>
        <v>90</v>
      </c>
    </row>
    <row r="84" spans="1:20" x14ac:dyDescent="0.4">
      <c r="A84" s="2" t="str">
        <f t="shared" si="10"/>
        <v>ダウンライト Φ125埋込型117</v>
      </c>
      <c r="B84" s="109">
        <v>79</v>
      </c>
      <c r="C84" s="11" t="s">
        <v>43</v>
      </c>
      <c r="D84" s="1" t="s">
        <v>267</v>
      </c>
      <c r="E84" s="4" t="s">
        <v>249</v>
      </c>
      <c r="F84" s="15">
        <v>1</v>
      </c>
      <c r="G84" s="14">
        <v>17</v>
      </c>
      <c r="H84" s="15">
        <v>3</v>
      </c>
      <c r="I84" s="102" t="str">
        <f>VLOOKUP(A84,様式第10号事業費及び積算根拠資料!$A$6:$M$105,9,FALSE)</f>
        <v>LRS1-08</v>
      </c>
      <c r="J84" s="102">
        <f>VLOOKUP(A84,様式第10号事業費及び積算根拠資料!$A$6:$M$105,10,FALSE)</f>
        <v>0</v>
      </c>
      <c r="K84" s="102">
        <f>VLOOKUP(A84,様式第10号事業費及び積算根拠資料!$A$6:$M$105,11,FALSE)</f>
        <v>0</v>
      </c>
      <c r="L84" s="102">
        <f>VLOOKUP(A84,様式第10号事業費及び積算根拠資料!$A$6:$M$105,12,FALSE)</f>
        <v>0</v>
      </c>
      <c r="M84" s="102">
        <f>VLOOKUP(A84,様式第10号事業費及び積算根拠資料!$A$6:$M$105,13,FALSE)</f>
        <v>0</v>
      </c>
      <c r="N84" s="1"/>
      <c r="O84" s="1">
        <v>1</v>
      </c>
      <c r="P84" s="1">
        <v>200</v>
      </c>
      <c r="Q84" s="1"/>
      <c r="R84" s="3">
        <f t="shared" si="7"/>
        <v>229.49999999999997</v>
      </c>
      <c r="S84" s="3">
        <f t="shared" si="8"/>
        <v>0</v>
      </c>
      <c r="T84" s="3">
        <f t="shared" si="9"/>
        <v>229.49999999999997</v>
      </c>
    </row>
    <row r="85" spans="1:20" x14ac:dyDescent="0.4">
      <c r="A85" s="2" t="str">
        <f t="shared" si="10"/>
        <v>ブラケット  防雨型直付型145.7</v>
      </c>
      <c r="B85" s="109">
        <v>80</v>
      </c>
      <c r="C85" s="11" t="s">
        <v>43</v>
      </c>
      <c r="D85" s="1" t="s">
        <v>335</v>
      </c>
      <c r="E85" s="4" t="s">
        <v>247</v>
      </c>
      <c r="F85" s="15">
        <v>1</v>
      </c>
      <c r="G85" s="14">
        <v>45.7</v>
      </c>
      <c r="H85" s="15">
        <v>2</v>
      </c>
      <c r="I85" s="102" t="str">
        <f>VLOOKUP(A85,様式第10号事業費及び積算根拠資料!$A$6:$M$105,9,FALSE)</f>
        <v>LBF3MP/RP-4-26</v>
      </c>
      <c r="J85" s="102">
        <f>VLOOKUP(A85,様式第10号事業費及び積算根拠資料!$A$6:$M$105,10,FALSE)</f>
        <v>0</v>
      </c>
      <c r="K85" s="102">
        <f>VLOOKUP(A85,様式第10号事業費及び積算根拠資料!$A$6:$M$105,11,FALSE)</f>
        <v>0</v>
      </c>
      <c r="L85" s="102">
        <f>VLOOKUP(A85,様式第10号事業費及び積算根拠資料!$A$6:$M$105,12,FALSE)</f>
        <v>0</v>
      </c>
      <c r="M85" s="102">
        <f>VLOOKUP(A85,様式第10号事業費及び積算根拠資料!$A$6:$M$105,13,FALSE)</f>
        <v>0</v>
      </c>
      <c r="N85" s="1"/>
      <c r="O85" s="1">
        <v>1</v>
      </c>
      <c r="P85" s="1">
        <v>200</v>
      </c>
      <c r="Q85" s="1"/>
      <c r="R85" s="3">
        <f t="shared" si="7"/>
        <v>411.3</v>
      </c>
      <c r="S85" s="3">
        <f t="shared" si="8"/>
        <v>0</v>
      </c>
      <c r="T85" s="3">
        <f t="shared" si="9"/>
        <v>411.3</v>
      </c>
    </row>
    <row r="86" spans="1:20" x14ac:dyDescent="0.4">
      <c r="A86" s="2" t="str">
        <f t="shared" si="10"/>
        <v>丸ブラケット  防雨型直付型160</v>
      </c>
      <c r="B86" s="109">
        <v>81</v>
      </c>
      <c r="C86" s="11" t="s">
        <v>43</v>
      </c>
      <c r="D86" s="1" t="s">
        <v>317</v>
      </c>
      <c r="E86" s="4" t="s">
        <v>247</v>
      </c>
      <c r="F86" s="15">
        <v>1</v>
      </c>
      <c r="G86" s="14">
        <v>60</v>
      </c>
      <c r="H86" s="15">
        <v>6</v>
      </c>
      <c r="I86" s="102" t="str">
        <f>VLOOKUP(A86,様式第10号事業費及び積算根拠資料!$A$6:$M$105,9,FALSE)</f>
        <v>光束750lm以上</v>
      </c>
      <c r="J86" s="102">
        <f>VLOOKUP(A86,様式第10号事業費及び積算根拠資料!$A$6:$M$105,10,FALSE)</f>
        <v>0</v>
      </c>
      <c r="K86" s="102">
        <f>VLOOKUP(A86,様式第10号事業費及び積算根拠資料!$A$6:$M$105,11,FALSE)</f>
        <v>0</v>
      </c>
      <c r="L86" s="102">
        <f>VLOOKUP(A86,様式第10号事業費及び積算根拠資料!$A$6:$M$105,12,FALSE)</f>
        <v>0</v>
      </c>
      <c r="M86" s="102">
        <f>VLOOKUP(A86,様式第10号事業費及び積算根拠資料!$A$6:$M$105,13,FALSE)</f>
        <v>0</v>
      </c>
      <c r="N86" s="1"/>
      <c r="O86" s="1">
        <v>1</v>
      </c>
      <c r="P86" s="1">
        <v>200</v>
      </c>
      <c r="Q86" s="1"/>
      <c r="R86" s="3">
        <f t="shared" si="7"/>
        <v>1620</v>
      </c>
      <c r="S86" s="3">
        <f t="shared" si="8"/>
        <v>0</v>
      </c>
      <c r="T86" s="3">
        <f t="shared" si="9"/>
        <v>1620</v>
      </c>
    </row>
    <row r="87" spans="1:20" x14ac:dyDescent="0.4">
      <c r="A87" s="2" t="str">
        <f t="shared" si="10"/>
        <v>蛍光灯FL15W  キッチン灯直付型115</v>
      </c>
      <c r="B87" s="109">
        <v>82</v>
      </c>
      <c r="C87" s="11" t="s">
        <v>44</v>
      </c>
      <c r="D87" s="18" t="s">
        <v>297</v>
      </c>
      <c r="E87" s="14" t="s">
        <v>292</v>
      </c>
      <c r="F87" s="15">
        <v>1</v>
      </c>
      <c r="G87" s="14">
        <v>15</v>
      </c>
      <c r="H87" s="15">
        <v>1</v>
      </c>
      <c r="I87" s="102" t="str">
        <f>VLOOKUP(A87,様式第10号事業費及び積算根拠資料!$A$6:$M$105,9,FALSE)</f>
        <v>光束800lm以上</v>
      </c>
      <c r="J87" s="102">
        <f>VLOOKUP(A87,様式第10号事業費及び積算根拠資料!$A$6:$M$105,10,FALSE)</f>
        <v>0</v>
      </c>
      <c r="K87" s="102">
        <f>VLOOKUP(A87,様式第10号事業費及び積算根拠資料!$A$6:$M$105,11,FALSE)</f>
        <v>0</v>
      </c>
      <c r="L87" s="102">
        <f>VLOOKUP(A87,様式第10号事業費及び積算根拠資料!$A$6:$M$105,12,FALSE)</f>
        <v>0</v>
      </c>
      <c r="M87" s="102">
        <f>VLOOKUP(A87,様式第10号事業費及び積算根拠資料!$A$6:$M$105,13,FALSE)</f>
        <v>0</v>
      </c>
      <c r="N87" s="1"/>
      <c r="O87" s="1">
        <v>1</v>
      </c>
      <c r="P87" s="1">
        <v>200</v>
      </c>
      <c r="Q87" s="1"/>
      <c r="R87" s="3">
        <f t="shared" si="7"/>
        <v>67.5</v>
      </c>
      <c r="S87" s="3">
        <f t="shared" si="8"/>
        <v>0</v>
      </c>
      <c r="T87" s="3">
        <f t="shared" si="9"/>
        <v>67.5</v>
      </c>
    </row>
    <row r="88" spans="1:20" x14ac:dyDescent="0.4">
      <c r="A88" s="2" t="str">
        <f t="shared" si="10"/>
        <v>蛍光灯FL20W  トラフ型  防雨型直付型121.5</v>
      </c>
      <c r="B88" s="109">
        <v>83</v>
      </c>
      <c r="C88" s="11" t="s">
        <v>41</v>
      </c>
      <c r="D88" s="1" t="s">
        <v>327</v>
      </c>
      <c r="E88" s="4" t="s">
        <v>247</v>
      </c>
      <c r="F88" s="15">
        <v>1</v>
      </c>
      <c r="G88" s="14">
        <v>21.5</v>
      </c>
      <c r="H88" s="15">
        <v>4</v>
      </c>
      <c r="I88" s="102" t="str">
        <f>VLOOKUP(A88,様式第10号事業費及び積算根拠資料!$A$6:$M$105,9,FALSE)</f>
        <v>LSS1MP/RP-2-14</v>
      </c>
      <c r="J88" s="102">
        <f>VLOOKUP(A88,様式第10号事業費及び積算根拠資料!$A$6:$M$105,10,FALSE)</f>
        <v>0</v>
      </c>
      <c r="K88" s="102">
        <f>VLOOKUP(A88,様式第10号事業費及び積算根拠資料!$A$6:$M$105,11,FALSE)</f>
        <v>0</v>
      </c>
      <c r="L88" s="102">
        <f>VLOOKUP(A88,様式第10号事業費及び積算根拠資料!$A$6:$M$105,12,FALSE)</f>
        <v>0</v>
      </c>
      <c r="M88" s="102">
        <f>VLOOKUP(A88,様式第10号事業費及び積算根拠資料!$A$6:$M$105,13,FALSE)</f>
        <v>0</v>
      </c>
      <c r="N88" s="1"/>
      <c r="O88" s="1">
        <v>12</v>
      </c>
      <c r="P88" s="1">
        <v>365</v>
      </c>
      <c r="Q88" s="1"/>
      <c r="R88" s="3">
        <f t="shared" si="7"/>
        <v>8475.2999999999993</v>
      </c>
      <c r="S88" s="3">
        <f t="shared" si="8"/>
        <v>0</v>
      </c>
      <c r="T88" s="3">
        <f t="shared" si="9"/>
        <v>8475.2999999999993</v>
      </c>
    </row>
    <row r="89" spans="1:20" x14ac:dyDescent="0.4">
      <c r="A89" s="2" t="str">
        <f t="shared" si="10"/>
        <v>蛍光灯FL30W  防雨型埋込型232</v>
      </c>
      <c r="B89" s="109">
        <v>84</v>
      </c>
      <c r="C89" s="11" t="s">
        <v>41</v>
      </c>
      <c r="D89" s="1" t="s">
        <v>328</v>
      </c>
      <c r="E89" s="4" t="s">
        <v>249</v>
      </c>
      <c r="F89" s="15">
        <v>2</v>
      </c>
      <c r="G89" s="14">
        <v>32</v>
      </c>
      <c r="H89" s="15">
        <v>40</v>
      </c>
      <c r="I89" s="102" t="str">
        <f>VLOOKUP(A89,様式第10号事業費及び積算根拠資料!$A$6:$M$105,9,FALSE)</f>
        <v>LRS3MP/RP4-46</v>
      </c>
      <c r="J89" s="102">
        <f>VLOOKUP(A89,様式第10号事業費及び積算根拠資料!$A$6:$M$105,10,FALSE)</f>
        <v>0</v>
      </c>
      <c r="K89" s="102">
        <f>VLOOKUP(A89,様式第10号事業費及び積算根拠資料!$A$6:$M$105,11,FALSE)</f>
        <v>0</v>
      </c>
      <c r="L89" s="102">
        <f>VLOOKUP(A89,様式第10号事業費及び積算根拠資料!$A$6:$M$105,12,FALSE)</f>
        <v>0</v>
      </c>
      <c r="M89" s="102">
        <f>VLOOKUP(A89,様式第10号事業費及び積算根拠資料!$A$6:$M$105,13,FALSE)</f>
        <v>0</v>
      </c>
      <c r="N89" s="1"/>
      <c r="O89" s="1">
        <v>12</v>
      </c>
      <c r="P89" s="1">
        <v>365</v>
      </c>
      <c r="Q89" s="1"/>
      <c r="R89" s="3">
        <f t="shared" si="7"/>
        <v>252287.99999999997</v>
      </c>
      <c r="S89" s="3">
        <f t="shared" si="8"/>
        <v>0</v>
      </c>
      <c r="T89" s="3">
        <f t="shared" si="9"/>
        <v>252287.99999999997</v>
      </c>
    </row>
    <row r="90" spans="1:20" x14ac:dyDescent="0.4">
      <c r="A90" s="2" t="str">
        <f t="shared" si="10"/>
        <v>蛍光灯FL40W  トラフ型  防雨型直付型145.7</v>
      </c>
      <c r="B90" s="109">
        <v>85</v>
      </c>
      <c r="C90" s="11" t="s">
        <v>41</v>
      </c>
      <c r="D90" s="1" t="s">
        <v>324</v>
      </c>
      <c r="E90" s="4" t="s">
        <v>247</v>
      </c>
      <c r="F90" s="15">
        <v>1</v>
      </c>
      <c r="G90" s="14">
        <v>45.7</v>
      </c>
      <c r="H90" s="15">
        <v>6</v>
      </c>
      <c r="I90" s="102" t="str">
        <f>VLOOKUP(A90,様式第10号事業費及び積算根拠資料!$A$6:$M$105,9,FALSE)</f>
        <v>LSS1MP/RP-4-30</v>
      </c>
      <c r="J90" s="102">
        <f>VLOOKUP(A90,様式第10号事業費及び積算根拠資料!$A$6:$M$105,10,FALSE)</f>
        <v>0</v>
      </c>
      <c r="K90" s="102">
        <f>VLOOKUP(A90,様式第10号事業費及び積算根拠資料!$A$6:$M$105,11,FALSE)</f>
        <v>0</v>
      </c>
      <c r="L90" s="102">
        <f>VLOOKUP(A90,様式第10号事業費及び積算根拠資料!$A$6:$M$105,12,FALSE)</f>
        <v>0</v>
      </c>
      <c r="M90" s="102">
        <f>VLOOKUP(A90,様式第10号事業費及び積算根拠資料!$A$6:$M$105,13,FALSE)</f>
        <v>0</v>
      </c>
      <c r="N90" s="1"/>
      <c r="O90" s="1">
        <v>12</v>
      </c>
      <c r="P90" s="1">
        <v>365</v>
      </c>
      <c r="Q90" s="1"/>
      <c r="R90" s="3">
        <f t="shared" si="7"/>
        <v>27022.410000000007</v>
      </c>
      <c r="S90" s="3">
        <f t="shared" si="8"/>
        <v>0</v>
      </c>
      <c r="T90" s="3">
        <f t="shared" si="9"/>
        <v>27022.410000000007</v>
      </c>
    </row>
    <row r="91" spans="1:20" x14ac:dyDescent="0.4">
      <c r="A91" s="2" t="str">
        <f t="shared" si="10"/>
        <v>ブラケット  防雨型直付型1100</v>
      </c>
      <c r="B91" s="109">
        <v>86</v>
      </c>
      <c r="C91" s="11" t="s">
        <v>41</v>
      </c>
      <c r="D91" s="1" t="s">
        <v>335</v>
      </c>
      <c r="E91" s="4" t="s">
        <v>247</v>
      </c>
      <c r="F91" s="15">
        <v>1</v>
      </c>
      <c r="G91" s="14">
        <v>100</v>
      </c>
      <c r="H91" s="15">
        <v>4</v>
      </c>
      <c r="I91" s="102" t="str">
        <f>VLOOKUP(A91,様式第10号事業費及び積算根拠資料!$A$6:$M$105,9,FALSE)</f>
        <v>LBF3MP/RP-2-06</v>
      </c>
      <c r="J91" s="102">
        <f>VLOOKUP(A91,様式第10号事業費及び積算根拠資料!$A$6:$M$105,10,FALSE)</f>
        <v>0</v>
      </c>
      <c r="K91" s="102">
        <f>VLOOKUP(A91,様式第10号事業費及び積算根拠資料!$A$6:$M$105,11,FALSE)</f>
        <v>0</v>
      </c>
      <c r="L91" s="102">
        <f>VLOOKUP(A91,様式第10号事業費及び積算根拠資料!$A$6:$M$105,12,FALSE)</f>
        <v>0</v>
      </c>
      <c r="M91" s="102">
        <f>VLOOKUP(A91,様式第10号事業費及び積算根拠資料!$A$6:$M$105,13,FALSE)</f>
        <v>0</v>
      </c>
      <c r="N91" s="1"/>
      <c r="O91" s="1">
        <v>12</v>
      </c>
      <c r="P91" s="1">
        <v>365</v>
      </c>
      <c r="Q91" s="1"/>
      <c r="R91" s="3">
        <f t="shared" si="7"/>
        <v>39420</v>
      </c>
      <c r="S91" s="3">
        <f t="shared" si="8"/>
        <v>0</v>
      </c>
      <c r="T91" s="3">
        <f t="shared" si="9"/>
        <v>39420</v>
      </c>
    </row>
    <row r="92" spans="1:20" x14ac:dyDescent="0.4">
      <c r="A92" s="2" t="str">
        <f t="shared" si="10"/>
        <v>丸ブラケット  防雨型直付型128</v>
      </c>
      <c r="B92" s="109">
        <v>87</v>
      </c>
      <c r="C92" s="11" t="s">
        <v>41</v>
      </c>
      <c r="D92" s="1" t="s">
        <v>317</v>
      </c>
      <c r="E92" s="4" t="s">
        <v>247</v>
      </c>
      <c r="F92" s="15">
        <v>1</v>
      </c>
      <c r="G92" s="14">
        <v>28</v>
      </c>
      <c r="H92" s="15">
        <v>4</v>
      </c>
      <c r="I92" s="102" t="str">
        <f>VLOOKUP(A92,様式第10号事業費及び積算根拠資料!$A$6:$M$105,9,FALSE)</f>
        <v>光束750lm以上</v>
      </c>
      <c r="J92" s="102">
        <f>VLOOKUP(A92,様式第10号事業費及び積算根拠資料!$A$6:$M$105,10,FALSE)</f>
        <v>0</v>
      </c>
      <c r="K92" s="102">
        <f>VLOOKUP(A92,様式第10号事業費及び積算根拠資料!$A$6:$M$105,11,FALSE)</f>
        <v>0</v>
      </c>
      <c r="L92" s="102">
        <f>VLOOKUP(A92,様式第10号事業費及び積算根拠資料!$A$6:$M$105,12,FALSE)</f>
        <v>0</v>
      </c>
      <c r="M92" s="102">
        <f>VLOOKUP(A92,様式第10号事業費及び積算根拠資料!$A$6:$M$105,13,FALSE)</f>
        <v>0</v>
      </c>
      <c r="N92" s="1"/>
      <c r="O92" s="1">
        <v>12</v>
      </c>
      <c r="P92" s="1">
        <v>365</v>
      </c>
      <c r="Q92" s="1"/>
      <c r="R92" s="3">
        <f t="shared" si="7"/>
        <v>11037.6</v>
      </c>
      <c r="S92" s="3">
        <f t="shared" si="8"/>
        <v>0</v>
      </c>
      <c r="T92" s="3">
        <f t="shared" si="9"/>
        <v>11037.6</v>
      </c>
    </row>
    <row r="93" spans="1:20" x14ac:dyDescent="0.4">
      <c r="A93" s="2" t="str">
        <f t="shared" si="10"/>
        <v>HID100W  外灯外灯1114.5</v>
      </c>
      <c r="B93" s="109">
        <v>88</v>
      </c>
      <c r="C93" s="11" t="s">
        <v>41</v>
      </c>
      <c r="D93" s="1" t="s">
        <v>339</v>
      </c>
      <c r="E93" s="4" t="s">
        <v>253</v>
      </c>
      <c r="F93" s="15">
        <v>1</v>
      </c>
      <c r="G93" s="14">
        <v>114.5</v>
      </c>
      <c r="H93" s="15">
        <v>6</v>
      </c>
      <c r="I93" s="102" t="str">
        <f>VLOOKUP(A93,様式第10号事業費及び積算根拠資料!$A$6:$M$105,9,FALSE)</f>
        <v>LST4-60</v>
      </c>
      <c r="J93" s="102">
        <f>VLOOKUP(A93,様式第10号事業費及び積算根拠資料!$A$6:$M$105,10,FALSE)</f>
        <v>0</v>
      </c>
      <c r="K93" s="102">
        <f>VLOOKUP(A93,様式第10号事業費及び積算根拠資料!$A$6:$M$105,11,FALSE)</f>
        <v>0</v>
      </c>
      <c r="L93" s="102">
        <f>VLOOKUP(A93,様式第10号事業費及び積算根拠資料!$A$6:$M$105,12,FALSE)</f>
        <v>0</v>
      </c>
      <c r="M93" s="102">
        <f>VLOOKUP(A93,様式第10号事業費及び積算根拠資料!$A$6:$M$105,13,FALSE)</f>
        <v>0</v>
      </c>
      <c r="N93" s="1"/>
      <c r="O93" s="1">
        <v>12</v>
      </c>
      <c r="P93" s="1">
        <v>365</v>
      </c>
      <c r="Q93" s="1"/>
      <c r="R93" s="3">
        <f t="shared" si="7"/>
        <v>67703.850000000006</v>
      </c>
      <c r="S93" s="3">
        <f t="shared" si="8"/>
        <v>0</v>
      </c>
      <c r="T93" s="3">
        <f t="shared" si="9"/>
        <v>67703.850000000006</v>
      </c>
    </row>
    <row r="94" spans="1:20" x14ac:dyDescent="0.4">
      <c r="B94" s="132"/>
      <c r="C94" s="1"/>
      <c r="D94" s="164" t="s">
        <v>375</v>
      </c>
      <c r="E94" s="165"/>
      <c r="F94" s="165"/>
      <c r="G94" s="166"/>
      <c r="H94" s="15">
        <f>SUM(H6:H93)</f>
        <v>1370</v>
      </c>
      <c r="I94" s="167"/>
      <c r="J94" s="167"/>
      <c r="K94" s="167"/>
      <c r="L94" s="167"/>
      <c r="M94" s="167"/>
      <c r="R94" s="3">
        <f>SUM(R6:R93)</f>
        <v>3555272.61</v>
      </c>
      <c r="S94" s="3">
        <f>SUM(S6:S93)</f>
        <v>0</v>
      </c>
      <c r="T94" s="3">
        <f>SUM(T6:T93)</f>
        <v>3555272.61</v>
      </c>
    </row>
    <row r="95" spans="1:20" x14ac:dyDescent="0.4">
      <c r="J95" s="9"/>
      <c r="K95" s="9"/>
      <c r="L95" s="9"/>
      <c r="M95" s="9"/>
      <c r="R95" s="7"/>
      <c r="S95" s="7"/>
      <c r="T95" s="7"/>
    </row>
  </sheetData>
  <autoFilter ref="B5:T95" xr:uid="{41B3DA23-872A-427A-A3E8-067B5E71445D}">
    <sortState ref="B6:T95">
      <sortCondition ref="B5:B95"/>
    </sortState>
  </autoFilter>
  <mergeCells count="6">
    <mergeCell ref="I4:M4"/>
    <mergeCell ref="R4:S4"/>
    <mergeCell ref="O4:P4"/>
    <mergeCell ref="D4:H4"/>
    <mergeCell ref="D94:G94"/>
    <mergeCell ref="I94:M94"/>
  </mergeCells>
  <phoneticPr fontId="3"/>
  <pageMargins left="0.70866141732283472" right="0.70866141732283472" top="0.74803149606299213" bottom="0.74803149606299213" header="0.31496062992125984" footer="0.31496062992125984"/>
  <pageSetup paperSize="9" scale="49" fitToHeight="0" orientation="landscape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2D449-7BF4-49DA-A27D-A36466151029}">
  <sheetPr>
    <pageSetUpPr fitToPage="1"/>
  </sheetPr>
  <dimension ref="A2:T93"/>
  <sheetViews>
    <sheetView view="pageBreakPreview" topLeftCell="B1" zoomScale="70" zoomScaleNormal="85" zoomScaleSheetLayoutView="70" workbookViewId="0">
      <selection activeCell="B1" sqref="B1"/>
    </sheetView>
  </sheetViews>
  <sheetFormatPr defaultRowHeight="18.75" x14ac:dyDescent="0.4"/>
  <cols>
    <col min="1" max="1" width="41.875" style="2" hidden="1" customWidth="1"/>
    <col min="2" max="2" width="5.625" style="32" customWidth="1"/>
    <col min="3" max="3" width="8.625" style="31" customWidth="1"/>
    <col min="4" max="4" width="42.625" customWidth="1"/>
    <col min="5" max="5" width="10.625" style="32" customWidth="1"/>
    <col min="6" max="6" width="10.625" style="96" customWidth="1"/>
    <col min="7" max="8" width="10.625" customWidth="1"/>
    <col min="9" max="11" width="25.625" customWidth="1"/>
    <col min="12" max="13" width="10.625" customWidth="1"/>
    <col min="14" max="14" width="9" hidden="1" customWidth="1"/>
    <col min="15" max="15" width="11.125" hidden="1" customWidth="1"/>
    <col min="16" max="16" width="11.875" hidden="1" customWidth="1"/>
    <col min="17" max="17" width="9" hidden="1" customWidth="1"/>
    <col min="18" max="20" width="15.625" customWidth="1"/>
  </cols>
  <sheetData>
    <row r="2" spans="1:20" ht="30" x14ac:dyDescent="0.4">
      <c r="B2" s="126" t="s">
        <v>381</v>
      </c>
      <c r="R2" s="25">
        <f>電気料金!AG66</f>
        <v>22.5</v>
      </c>
      <c r="S2" t="s">
        <v>115</v>
      </c>
    </row>
    <row r="4" spans="1:20" s="32" customFormat="1" x14ac:dyDescent="0.4">
      <c r="A4" s="2"/>
      <c r="B4" s="53"/>
      <c r="C4" s="54"/>
      <c r="D4" s="146" t="s">
        <v>360</v>
      </c>
      <c r="E4" s="147"/>
      <c r="F4" s="147"/>
      <c r="G4" s="147"/>
      <c r="H4" s="148"/>
      <c r="I4" s="152" t="s">
        <v>8</v>
      </c>
      <c r="J4" s="152"/>
      <c r="K4" s="152"/>
      <c r="L4" s="152"/>
      <c r="M4" s="152"/>
      <c r="N4" s="53"/>
      <c r="O4" s="162" t="s">
        <v>117</v>
      </c>
      <c r="P4" s="163"/>
      <c r="Q4" s="53"/>
      <c r="R4" s="162" t="s">
        <v>9</v>
      </c>
      <c r="S4" s="163"/>
      <c r="T4" s="107" t="s">
        <v>10</v>
      </c>
    </row>
    <row r="5" spans="1:20" s="32" customFormat="1" ht="25.5" x14ac:dyDescent="0.4">
      <c r="A5" s="5"/>
      <c r="B5" s="35" t="s">
        <v>11</v>
      </c>
      <c r="C5" s="55" t="s">
        <v>12</v>
      </c>
      <c r="D5" s="79" t="s">
        <v>118</v>
      </c>
      <c r="E5" s="79" t="s">
        <v>329</v>
      </c>
      <c r="F5" s="122" t="s">
        <v>120</v>
      </c>
      <c r="G5" s="56" t="s">
        <v>119</v>
      </c>
      <c r="H5" s="56" t="s">
        <v>146</v>
      </c>
      <c r="I5" s="108" t="s">
        <v>116</v>
      </c>
      <c r="J5" s="108" t="s">
        <v>121</v>
      </c>
      <c r="K5" s="108" t="s">
        <v>244</v>
      </c>
      <c r="L5" s="108" t="s">
        <v>122</v>
      </c>
      <c r="M5" s="108" t="s">
        <v>123</v>
      </c>
      <c r="N5" s="35"/>
      <c r="O5" s="107" t="s">
        <v>124</v>
      </c>
      <c r="P5" s="107" t="s">
        <v>125</v>
      </c>
      <c r="Q5" s="35"/>
      <c r="R5" s="107" t="s">
        <v>51</v>
      </c>
      <c r="S5" s="107" t="s">
        <v>52</v>
      </c>
      <c r="T5" s="107" t="s">
        <v>53</v>
      </c>
    </row>
    <row r="6" spans="1:20" x14ac:dyDescent="0.4">
      <c r="A6" s="2" t="str">
        <f>D6&amp;E6&amp;F6&amp;G6</f>
        <v>蛍光灯FL20W  スクエア埋込型421.5</v>
      </c>
      <c r="B6" s="109">
        <v>1</v>
      </c>
      <c r="C6" s="11" t="s">
        <v>18</v>
      </c>
      <c r="D6" s="1" t="s">
        <v>341</v>
      </c>
      <c r="E6" s="4" t="s">
        <v>272</v>
      </c>
      <c r="F6" s="97">
        <v>4</v>
      </c>
      <c r="G6" s="26">
        <v>21.5</v>
      </c>
      <c r="H6" s="4">
        <v>6</v>
      </c>
      <c r="I6" s="102" t="str">
        <f>VLOOKUP(A6,様式第10号事業費及び積算根拠資料!$A$6:$M$105,9,FALSE)</f>
        <v>光束5000lm以上</v>
      </c>
      <c r="J6" s="102">
        <f>VLOOKUP(A6,様式第10号事業費及び積算根拠資料!$A$6:$M$105,10,FALSE)</f>
        <v>0</v>
      </c>
      <c r="K6" s="102">
        <f>VLOOKUP(A6,様式第10号事業費及び積算根拠資料!$A$6:$M$105,11,FALSE)</f>
        <v>0</v>
      </c>
      <c r="L6" s="102">
        <f>VLOOKUP(A6,様式第10号事業費及び積算根拠資料!$A$6:$M$105,12,FALSE)</f>
        <v>0</v>
      </c>
      <c r="M6" s="102">
        <f>VLOOKUP(A6,様式第10号事業費及び積算根拠資料!$A$6:$M$105,13,FALSE)</f>
        <v>0</v>
      </c>
      <c r="N6" s="1"/>
      <c r="O6" s="1">
        <v>11</v>
      </c>
      <c r="P6" s="1">
        <v>200</v>
      </c>
      <c r="Q6" s="1"/>
      <c r="R6" s="3">
        <f t="shared" ref="R6:R37" si="0">G6*H6*F6*O6*P6/1000*$R$2</f>
        <v>25542</v>
      </c>
      <c r="S6" s="3">
        <f>M6*O6*P6*H6/1000*$R$2</f>
        <v>0</v>
      </c>
      <c r="T6" s="3">
        <f>R6-S6</f>
        <v>25542</v>
      </c>
    </row>
    <row r="7" spans="1:20" x14ac:dyDescent="0.4">
      <c r="A7" s="2" t="str">
        <f t="shared" ref="A7:A70" si="1">D7&amp;E7&amp;F7&amp;G7</f>
        <v>蛍光灯FL40W  スクエア埋込型445.7</v>
      </c>
      <c r="B7" s="109">
        <v>2</v>
      </c>
      <c r="C7" s="11" t="s">
        <v>18</v>
      </c>
      <c r="D7" s="1" t="s">
        <v>342</v>
      </c>
      <c r="E7" s="4" t="s">
        <v>272</v>
      </c>
      <c r="F7" s="97">
        <v>4</v>
      </c>
      <c r="G7" s="26">
        <v>45.7</v>
      </c>
      <c r="H7" s="4">
        <v>6</v>
      </c>
      <c r="I7" s="102" t="str">
        <f>VLOOKUP(A7,様式第10号事業費及び積算根拠資料!$A$6:$M$105,9,FALSE)</f>
        <v>光束9000lm以上</v>
      </c>
      <c r="J7" s="102">
        <f>VLOOKUP(A7,様式第10号事業費及び積算根拠資料!$A$6:$M$105,10,FALSE)</f>
        <v>0</v>
      </c>
      <c r="K7" s="102">
        <f>VLOOKUP(A7,様式第10号事業費及び積算根拠資料!$A$6:$M$105,11,FALSE)</f>
        <v>0</v>
      </c>
      <c r="L7" s="102">
        <f>VLOOKUP(A7,様式第10号事業費及び積算根拠資料!$A$6:$M$105,12,FALSE)</f>
        <v>0</v>
      </c>
      <c r="M7" s="102">
        <f>VLOOKUP(A7,様式第10号事業費及び積算根拠資料!$A$6:$M$105,13,FALSE)</f>
        <v>0</v>
      </c>
      <c r="N7" s="1"/>
      <c r="O7" s="1">
        <v>11</v>
      </c>
      <c r="P7" s="1">
        <v>200</v>
      </c>
      <c r="Q7" s="1"/>
      <c r="R7" s="3">
        <f t="shared" si="0"/>
        <v>54291.600000000013</v>
      </c>
      <c r="S7" s="3">
        <f>M7*O7*P7*H7/1000*$R$2</f>
        <v>0</v>
      </c>
      <c r="T7" s="3">
        <f t="shared" ref="T7:T70" si="2">R7-S7</f>
        <v>54291.600000000013</v>
      </c>
    </row>
    <row r="8" spans="1:20" x14ac:dyDescent="0.4">
      <c r="A8" s="2" t="str">
        <f t="shared" si="1"/>
        <v>蛍光灯FCL32W埋込型336</v>
      </c>
      <c r="B8" s="109">
        <v>3</v>
      </c>
      <c r="C8" s="11" t="s">
        <v>18</v>
      </c>
      <c r="D8" s="1" t="s">
        <v>281</v>
      </c>
      <c r="E8" s="4" t="s">
        <v>272</v>
      </c>
      <c r="F8" s="97">
        <v>3</v>
      </c>
      <c r="G8" s="26">
        <v>36</v>
      </c>
      <c r="H8" s="4">
        <v>3</v>
      </c>
      <c r="I8" s="102" t="str">
        <f>VLOOKUP(A8,様式第10号事業費及び積算根拠資料!$A$6:$M$105,9,FALSE)</f>
        <v>光束2000lm以上</v>
      </c>
      <c r="J8" s="102">
        <f>VLOOKUP(A8,様式第10号事業費及び積算根拠資料!$A$6:$M$105,10,FALSE)</f>
        <v>0</v>
      </c>
      <c r="K8" s="102">
        <f>VLOOKUP(A8,様式第10号事業費及び積算根拠資料!$A$6:$M$105,11,FALSE)</f>
        <v>0</v>
      </c>
      <c r="L8" s="102">
        <f>VLOOKUP(A8,様式第10号事業費及び積算根拠資料!$A$6:$M$105,12,FALSE)</f>
        <v>0</v>
      </c>
      <c r="M8" s="102">
        <f>VLOOKUP(A8,様式第10号事業費及び積算根拠資料!$A$6:$M$105,13,FALSE)</f>
        <v>0</v>
      </c>
      <c r="N8" s="1"/>
      <c r="O8" s="1">
        <v>11</v>
      </c>
      <c r="P8" s="1">
        <v>200</v>
      </c>
      <c r="Q8" s="1"/>
      <c r="R8" s="3">
        <f t="shared" si="0"/>
        <v>16037.999999999998</v>
      </c>
      <c r="S8" s="3">
        <f>M8*O8*P8*H8/1000*$R$2</f>
        <v>0</v>
      </c>
      <c r="T8" s="3">
        <f t="shared" si="2"/>
        <v>16037.999999999998</v>
      </c>
    </row>
    <row r="9" spans="1:20" x14ac:dyDescent="0.4">
      <c r="A9" s="2" t="str">
        <f t="shared" si="1"/>
        <v>蛍光灯Hf32W直付型242</v>
      </c>
      <c r="B9" s="109">
        <v>4</v>
      </c>
      <c r="C9" s="11" t="s">
        <v>107</v>
      </c>
      <c r="D9" s="1" t="s">
        <v>284</v>
      </c>
      <c r="E9" s="4" t="s">
        <v>247</v>
      </c>
      <c r="F9" s="97">
        <v>2</v>
      </c>
      <c r="G9" s="26">
        <v>42</v>
      </c>
      <c r="H9" s="4">
        <v>25</v>
      </c>
      <c r="I9" s="102" t="str">
        <f>VLOOKUP(A9,様式第10号事業費及び積算根拠資料!$A$6:$M$105,9,FALSE)</f>
        <v>LSS10-4-65</v>
      </c>
      <c r="J9" s="102">
        <f>VLOOKUP(A9,様式第10号事業費及び積算根拠資料!$A$6:$M$105,10,FALSE)</f>
        <v>0</v>
      </c>
      <c r="K9" s="102">
        <f>VLOOKUP(A9,様式第10号事業費及び積算根拠資料!$A$6:$M$105,11,FALSE)</f>
        <v>0</v>
      </c>
      <c r="L9" s="102">
        <f>VLOOKUP(A9,様式第10号事業費及び積算根拠資料!$A$6:$M$105,12,FALSE)</f>
        <v>0</v>
      </c>
      <c r="M9" s="102">
        <f>VLOOKUP(A9,様式第10号事業費及び積算根拠資料!$A$6:$M$105,13,FALSE)</f>
        <v>0</v>
      </c>
      <c r="N9" s="1"/>
      <c r="O9" s="1">
        <v>10</v>
      </c>
      <c r="P9" s="1">
        <v>200</v>
      </c>
      <c r="Q9" s="1"/>
      <c r="R9" s="3">
        <f t="shared" si="0"/>
        <v>94500</v>
      </c>
      <c r="S9" s="3">
        <f>M9*O9*P9*H9/1000*$R$2</f>
        <v>0</v>
      </c>
      <c r="T9" s="3">
        <f t="shared" si="2"/>
        <v>94500</v>
      </c>
    </row>
    <row r="10" spans="1:20" x14ac:dyDescent="0.4">
      <c r="A10" s="2" t="str">
        <f t="shared" si="1"/>
        <v>蛍光灯FL40W埋込型645.7</v>
      </c>
      <c r="B10" s="109">
        <v>5</v>
      </c>
      <c r="C10" s="11" t="s">
        <v>107</v>
      </c>
      <c r="D10" s="1" t="s">
        <v>257</v>
      </c>
      <c r="E10" s="4" t="s">
        <v>272</v>
      </c>
      <c r="F10" s="97">
        <v>6</v>
      </c>
      <c r="G10" s="26">
        <v>45.7</v>
      </c>
      <c r="H10" s="4">
        <v>2</v>
      </c>
      <c r="I10" s="102" t="str">
        <f>VLOOKUP(A10,様式第10号事業費及び積算根拠資料!$A$6:$M$105,9,FALSE)</f>
        <v>ランプ交換  光束2500lm以上</v>
      </c>
      <c r="J10" s="102">
        <f>VLOOKUP(A10,様式第10号事業費及び積算根拠資料!$A$6:$M$105,10,FALSE)</f>
        <v>0</v>
      </c>
      <c r="K10" s="102">
        <f>VLOOKUP(A10,様式第10号事業費及び積算根拠資料!$A$6:$M$105,11,FALSE)</f>
        <v>0</v>
      </c>
      <c r="L10" s="102">
        <f>VLOOKUP(A10,様式第10号事業費及び積算根拠資料!$A$6:$M$105,12,FALSE)</f>
        <v>0</v>
      </c>
      <c r="M10" s="102">
        <f>VLOOKUP(A10,様式第10号事業費及び積算根拠資料!$A$6:$M$105,13,FALSE)</f>
        <v>0</v>
      </c>
      <c r="N10" s="1"/>
      <c r="O10" s="1">
        <v>10</v>
      </c>
      <c r="P10" s="1">
        <v>200</v>
      </c>
      <c r="Q10" s="1"/>
      <c r="R10" s="3">
        <f t="shared" si="0"/>
        <v>24678.000000000004</v>
      </c>
      <c r="S10" s="3">
        <f>M10*O10*P10*H10*F10/1000*$R$2</f>
        <v>0</v>
      </c>
      <c r="T10" s="3">
        <f t="shared" si="2"/>
        <v>24678.000000000004</v>
      </c>
    </row>
    <row r="11" spans="1:20" x14ac:dyDescent="0.4">
      <c r="A11" s="2" t="str">
        <f t="shared" si="1"/>
        <v>蛍光灯FL15W  キッチン灯直付型115</v>
      </c>
      <c r="B11" s="109">
        <v>6</v>
      </c>
      <c r="C11" s="11" t="s">
        <v>107</v>
      </c>
      <c r="D11" s="18" t="s">
        <v>297</v>
      </c>
      <c r="E11" s="14" t="s">
        <v>292</v>
      </c>
      <c r="F11" s="15">
        <v>1</v>
      </c>
      <c r="G11" s="14">
        <v>15</v>
      </c>
      <c r="H11" s="15">
        <v>1</v>
      </c>
      <c r="I11" s="102" t="str">
        <f>VLOOKUP(A11,様式第10号事業費及び積算根拠資料!$A$6:$M$105,9,FALSE)</f>
        <v>光束800lm以上</v>
      </c>
      <c r="J11" s="102">
        <f>VLOOKUP(A11,様式第10号事業費及び積算根拠資料!$A$6:$M$105,10,FALSE)</f>
        <v>0</v>
      </c>
      <c r="K11" s="102">
        <f>VLOOKUP(A11,様式第10号事業費及び積算根拠資料!$A$6:$M$105,11,FALSE)</f>
        <v>0</v>
      </c>
      <c r="L11" s="102">
        <f>VLOOKUP(A11,様式第10号事業費及び積算根拠資料!$A$6:$M$105,12,FALSE)</f>
        <v>0</v>
      </c>
      <c r="M11" s="102">
        <f>VLOOKUP(A11,様式第10号事業費及び積算根拠資料!$A$6:$M$105,13,FALSE)</f>
        <v>0</v>
      </c>
      <c r="N11" s="1"/>
      <c r="O11" s="1">
        <v>10</v>
      </c>
      <c r="P11" s="1">
        <v>200</v>
      </c>
      <c r="Q11" s="1"/>
      <c r="R11" s="3">
        <f t="shared" si="0"/>
        <v>675</v>
      </c>
      <c r="S11" s="3">
        <f t="shared" ref="S11:S42" si="3">M11*O11*P11*H11/1000*$R$2</f>
        <v>0</v>
      </c>
      <c r="T11" s="3">
        <f t="shared" si="2"/>
        <v>675</v>
      </c>
    </row>
    <row r="12" spans="1:20" x14ac:dyDescent="0.4">
      <c r="A12" s="2" t="str">
        <f t="shared" si="1"/>
        <v>蛍光灯Hf16W 直付型126</v>
      </c>
      <c r="B12" s="109">
        <v>7</v>
      </c>
      <c r="C12" s="11" t="s">
        <v>49</v>
      </c>
      <c r="D12" s="1" t="s">
        <v>282</v>
      </c>
      <c r="E12" s="4" t="s">
        <v>247</v>
      </c>
      <c r="F12" s="97">
        <v>1</v>
      </c>
      <c r="G12" s="26">
        <v>26</v>
      </c>
      <c r="H12" s="4">
        <v>1</v>
      </c>
      <c r="I12" s="102" t="str">
        <f>VLOOKUP(A12,様式第10号事業費及び積算根拠資料!$A$6:$M$105,9,FALSE)</f>
        <v>LSS10-2-15</v>
      </c>
      <c r="J12" s="102">
        <f>VLOOKUP(A12,様式第10号事業費及び積算根拠資料!$A$6:$M$105,10,FALSE)</f>
        <v>0</v>
      </c>
      <c r="K12" s="102">
        <f>VLOOKUP(A12,様式第10号事業費及び積算根拠資料!$A$6:$M$105,11,FALSE)</f>
        <v>0</v>
      </c>
      <c r="L12" s="102">
        <f>VLOOKUP(A12,様式第10号事業費及び積算根拠資料!$A$6:$M$105,12,FALSE)</f>
        <v>0</v>
      </c>
      <c r="M12" s="102">
        <f>VLOOKUP(A12,様式第10号事業費及び積算根拠資料!$A$6:$M$105,13,FALSE)</f>
        <v>0</v>
      </c>
      <c r="N12" s="1"/>
      <c r="O12" s="1">
        <v>8</v>
      </c>
      <c r="P12" s="1">
        <v>200</v>
      </c>
      <c r="Q12" s="1"/>
      <c r="R12" s="3">
        <f t="shared" si="0"/>
        <v>936</v>
      </c>
      <c r="S12" s="3">
        <f t="shared" si="3"/>
        <v>0</v>
      </c>
      <c r="T12" s="3">
        <f t="shared" si="2"/>
        <v>936</v>
      </c>
    </row>
    <row r="13" spans="1:20" x14ac:dyDescent="0.4">
      <c r="A13" s="2" t="str">
        <f t="shared" si="1"/>
        <v>蛍光灯Hf16W直付型226</v>
      </c>
      <c r="B13" s="109">
        <v>8</v>
      </c>
      <c r="C13" s="11" t="s">
        <v>49</v>
      </c>
      <c r="D13" s="1" t="s">
        <v>258</v>
      </c>
      <c r="E13" s="4" t="s">
        <v>247</v>
      </c>
      <c r="F13" s="97">
        <v>2</v>
      </c>
      <c r="G13" s="26">
        <v>26</v>
      </c>
      <c r="H13" s="4">
        <v>1</v>
      </c>
      <c r="I13" s="102" t="str">
        <f>VLOOKUP(A13,様式第10号事業費及び積算根拠資料!$A$6:$M$105,9,FALSE)</f>
        <v>LSS10-2-30</v>
      </c>
      <c r="J13" s="102">
        <f>VLOOKUP(A13,様式第10号事業費及び積算根拠資料!$A$6:$M$105,10,FALSE)</f>
        <v>0</v>
      </c>
      <c r="K13" s="102">
        <f>VLOOKUP(A13,様式第10号事業費及び積算根拠資料!$A$6:$M$105,11,FALSE)</f>
        <v>0</v>
      </c>
      <c r="L13" s="102">
        <f>VLOOKUP(A13,様式第10号事業費及び積算根拠資料!$A$6:$M$105,12,FALSE)</f>
        <v>0</v>
      </c>
      <c r="M13" s="102">
        <f>VLOOKUP(A13,様式第10号事業費及び積算根拠資料!$A$6:$M$105,13,FALSE)</f>
        <v>0</v>
      </c>
      <c r="N13" s="1"/>
      <c r="O13" s="1">
        <v>8</v>
      </c>
      <c r="P13" s="1">
        <v>200</v>
      </c>
      <c r="Q13" s="1"/>
      <c r="R13" s="3">
        <f t="shared" si="0"/>
        <v>1872</v>
      </c>
      <c r="S13" s="3">
        <f t="shared" si="3"/>
        <v>0</v>
      </c>
      <c r="T13" s="3">
        <f t="shared" si="2"/>
        <v>1872</v>
      </c>
    </row>
    <row r="14" spans="1:20" x14ac:dyDescent="0.4">
      <c r="A14" s="2" t="str">
        <f t="shared" si="1"/>
        <v>蛍光灯Hf32W直付型242</v>
      </c>
      <c r="B14" s="109">
        <v>9</v>
      </c>
      <c r="C14" s="11" t="s">
        <v>105</v>
      </c>
      <c r="D14" s="1" t="s">
        <v>284</v>
      </c>
      <c r="E14" s="4" t="s">
        <v>247</v>
      </c>
      <c r="F14" s="97">
        <v>2</v>
      </c>
      <c r="G14" s="26">
        <v>42</v>
      </c>
      <c r="H14" s="4">
        <v>56</v>
      </c>
      <c r="I14" s="102" t="str">
        <f>VLOOKUP(A14,様式第10号事業費及び積算根拠資料!$A$6:$M$105,9,FALSE)</f>
        <v>LSS10-4-65</v>
      </c>
      <c r="J14" s="102">
        <f>VLOOKUP(A14,様式第10号事業費及び積算根拠資料!$A$6:$M$105,10,FALSE)</f>
        <v>0</v>
      </c>
      <c r="K14" s="102">
        <f>VLOOKUP(A14,様式第10号事業費及び積算根拠資料!$A$6:$M$105,11,FALSE)</f>
        <v>0</v>
      </c>
      <c r="L14" s="102">
        <f>VLOOKUP(A14,様式第10号事業費及び積算根拠資料!$A$6:$M$105,12,FALSE)</f>
        <v>0</v>
      </c>
      <c r="M14" s="102">
        <f>VLOOKUP(A14,様式第10号事業費及び積算根拠資料!$A$6:$M$105,13,FALSE)</f>
        <v>0</v>
      </c>
      <c r="N14" s="1"/>
      <c r="O14" s="1">
        <v>8</v>
      </c>
      <c r="P14" s="1">
        <v>200</v>
      </c>
      <c r="Q14" s="1"/>
      <c r="R14" s="3">
        <f t="shared" si="0"/>
        <v>169344</v>
      </c>
      <c r="S14" s="3">
        <f t="shared" si="3"/>
        <v>0</v>
      </c>
      <c r="T14" s="3">
        <f t="shared" si="2"/>
        <v>169344</v>
      </c>
    </row>
    <row r="15" spans="1:20" x14ac:dyDescent="0.4">
      <c r="A15" s="2" t="str">
        <f t="shared" si="1"/>
        <v>蛍光灯Hf32W  黒板灯埋込型142</v>
      </c>
      <c r="B15" s="109">
        <v>10</v>
      </c>
      <c r="C15" s="11" t="s">
        <v>104</v>
      </c>
      <c r="D15" s="1" t="s">
        <v>289</v>
      </c>
      <c r="E15" s="4" t="s">
        <v>272</v>
      </c>
      <c r="F15" s="97">
        <v>1</v>
      </c>
      <c r="G15" s="26">
        <v>42</v>
      </c>
      <c r="H15" s="4">
        <v>18</v>
      </c>
      <c r="I15" s="102" t="str">
        <f>VLOOKUP(A15,様式第10号事業費及び積算根拠資料!$A$6:$M$105,9,FALSE)</f>
        <v>LRS8-4-43</v>
      </c>
      <c r="J15" s="102">
        <f>VLOOKUP(A15,様式第10号事業費及び積算根拠資料!$A$6:$M$105,10,FALSE)</f>
        <v>0</v>
      </c>
      <c r="K15" s="102">
        <f>VLOOKUP(A15,様式第10号事業費及び積算根拠資料!$A$6:$M$105,11,FALSE)</f>
        <v>0</v>
      </c>
      <c r="L15" s="102">
        <f>VLOOKUP(A15,様式第10号事業費及び積算根拠資料!$A$6:$M$105,12,FALSE)</f>
        <v>0</v>
      </c>
      <c r="M15" s="102">
        <f>VLOOKUP(A15,様式第10号事業費及び積算根拠資料!$A$6:$M$105,13,FALSE)</f>
        <v>0</v>
      </c>
      <c r="N15" s="1"/>
      <c r="O15" s="1">
        <v>8</v>
      </c>
      <c r="P15" s="1">
        <v>200</v>
      </c>
      <c r="Q15" s="1"/>
      <c r="R15" s="3">
        <f t="shared" si="0"/>
        <v>27215.999999999996</v>
      </c>
      <c r="S15" s="3">
        <f t="shared" si="3"/>
        <v>0</v>
      </c>
      <c r="T15" s="3">
        <f t="shared" si="2"/>
        <v>27215.999999999996</v>
      </c>
    </row>
    <row r="16" spans="1:20" x14ac:dyDescent="0.4">
      <c r="A16" s="2" t="str">
        <f t="shared" si="1"/>
        <v>蛍光灯Hf32W  ガード付直付型242</v>
      </c>
      <c r="B16" s="109">
        <v>11</v>
      </c>
      <c r="C16" s="11" t="s">
        <v>49</v>
      </c>
      <c r="D16" s="1" t="s">
        <v>285</v>
      </c>
      <c r="E16" s="4" t="s">
        <v>247</v>
      </c>
      <c r="F16" s="97">
        <v>2</v>
      </c>
      <c r="G16" s="26">
        <v>42</v>
      </c>
      <c r="H16" s="4">
        <v>3</v>
      </c>
      <c r="I16" s="102" t="str">
        <f>VLOOKUP(A16,様式第10号事業費及び積算根拠資料!$A$6:$M$105,9,FALSE)</f>
        <v>LSS10-4-65</v>
      </c>
      <c r="J16" s="102">
        <f>VLOOKUP(A16,様式第10号事業費及び積算根拠資料!$A$6:$M$105,10,FALSE)</f>
        <v>0</v>
      </c>
      <c r="K16" s="102">
        <f>VLOOKUP(A16,様式第10号事業費及び積算根拠資料!$A$6:$M$105,11,FALSE)</f>
        <v>0</v>
      </c>
      <c r="L16" s="102">
        <f>VLOOKUP(A16,様式第10号事業費及び積算根拠資料!$A$6:$M$105,12,FALSE)</f>
        <v>0</v>
      </c>
      <c r="M16" s="102">
        <f>VLOOKUP(A16,様式第10号事業費及び積算根拠資料!$A$6:$M$105,13,FALSE)</f>
        <v>0</v>
      </c>
      <c r="N16" s="1"/>
      <c r="O16" s="1">
        <v>8</v>
      </c>
      <c r="P16" s="1">
        <v>200</v>
      </c>
      <c r="Q16" s="1"/>
      <c r="R16" s="3">
        <f t="shared" si="0"/>
        <v>9072</v>
      </c>
      <c r="S16" s="3">
        <f t="shared" si="3"/>
        <v>0</v>
      </c>
      <c r="T16" s="3">
        <f t="shared" si="2"/>
        <v>9072</v>
      </c>
    </row>
    <row r="17" spans="1:20" x14ac:dyDescent="0.4">
      <c r="A17" s="2" t="str">
        <f t="shared" si="1"/>
        <v>蛍光灯FL20W  片反射トラフ型直付型121.5</v>
      </c>
      <c r="B17" s="109">
        <v>12</v>
      </c>
      <c r="C17" s="11" t="s">
        <v>47</v>
      </c>
      <c r="D17" s="1" t="s">
        <v>129</v>
      </c>
      <c r="E17" s="4" t="s">
        <v>247</v>
      </c>
      <c r="F17" s="97">
        <v>1</v>
      </c>
      <c r="G17" s="26">
        <v>21.5</v>
      </c>
      <c r="H17" s="4">
        <v>1</v>
      </c>
      <c r="I17" s="102" t="str">
        <f>VLOOKUP(A17,様式第10号事業費及び積算根拠資料!$A$6:$M$105,9,FALSE)</f>
        <v>LSS1-2-15</v>
      </c>
      <c r="J17" s="102">
        <f>VLOOKUP(A17,様式第10号事業費及び積算根拠資料!$A$6:$M$105,10,FALSE)</f>
        <v>0</v>
      </c>
      <c r="K17" s="102">
        <f>VLOOKUP(A17,様式第10号事業費及び積算根拠資料!$A$6:$M$105,11,FALSE)</f>
        <v>0</v>
      </c>
      <c r="L17" s="102">
        <f>VLOOKUP(A17,様式第10号事業費及び積算根拠資料!$A$6:$M$105,12,FALSE)</f>
        <v>0</v>
      </c>
      <c r="M17" s="102">
        <f>VLOOKUP(A17,様式第10号事業費及び積算根拠資料!$A$6:$M$105,13,FALSE)</f>
        <v>0</v>
      </c>
      <c r="N17" s="1"/>
      <c r="O17" s="1">
        <v>4</v>
      </c>
      <c r="P17" s="1">
        <v>200</v>
      </c>
      <c r="Q17" s="1"/>
      <c r="R17" s="3">
        <f t="shared" si="0"/>
        <v>387</v>
      </c>
      <c r="S17" s="3">
        <f t="shared" si="3"/>
        <v>0</v>
      </c>
      <c r="T17" s="3">
        <f t="shared" si="2"/>
        <v>387</v>
      </c>
    </row>
    <row r="18" spans="1:20" x14ac:dyDescent="0.4">
      <c r="A18" s="2" t="str">
        <f t="shared" si="1"/>
        <v>蛍光灯FL40W埋込型245.7</v>
      </c>
      <c r="B18" s="109">
        <v>13</v>
      </c>
      <c r="C18" s="11" t="s">
        <v>47</v>
      </c>
      <c r="D18" s="1" t="s">
        <v>288</v>
      </c>
      <c r="E18" s="4" t="s">
        <v>272</v>
      </c>
      <c r="F18" s="97">
        <v>2</v>
      </c>
      <c r="G18" s="26">
        <v>45.7</v>
      </c>
      <c r="H18" s="4">
        <v>38</v>
      </c>
      <c r="I18" s="102" t="str">
        <f>VLOOKUP(A18,様式第10号事業費及び積算根拠資料!$A$6:$M$105,9,FALSE)</f>
        <v>LRS3-4-65</v>
      </c>
      <c r="J18" s="102">
        <f>VLOOKUP(A18,様式第10号事業費及び積算根拠資料!$A$6:$M$105,10,FALSE)</f>
        <v>0</v>
      </c>
      <c r="K18" s="102">
        <f>VLOOKUP(A18,様式第10号事業費及び積算根拠資料!$A$6:$M$105,11,FALSE)</f>
        <v>0</v>
      </c>
      <c r="L18" s="102">
        <f>VLOOKUP(A18,様式第10号事業費及び積算根拠資料!$A$6:$M$105,12,FALSE)</f>
        <v>0</v>
      </c>
      <c r="M18" s="102">
        <f>VLOOKUP(A18,様式第10号事業費及び積算根拠資料!$A$6:$M$105,13,FALSE)</f>
        <v>0</v>
      </c>
      <c r="N18" s="1"/>
      <c r="O18" s="1">
        <v>4</v>
      </c>
      <c r="P18" s="1">
        <v>200</v>
      </c>
      <c r="Q18" s="1"/>
      <c r="R18" s="3">
        <f t="shared" si="0"/>
        <v>62517.599999999999</v>
      </c>
      <c r="S18" s="3">
        <f t="shared" si="3"/>
        <v>0</v>
      </c>
      <c r="T18" s="3">
        <f t="shared" si="2"/>
        <v>62517.599999999999</v>
      </c>
    </row>
    <row r="19" spans="1:20" x14ac:dyDescent="0.4">
      <c r="A19" s="2" t="str">
        <f t="shared" si="1"/>
        <v>蛍光灯Hf32W直付型242</v>
      </c>
      <c r="B19" s="109">
        <v>14</v>
      </c>
      <c r="C19" s="11" t="s">
        <v>47</v>
      </c>
      <c r="D19" s="1" t="s">
        <v>284</v>
      </c>
      <c r="E19" s="4" t="s">
        <v>247</v>
      </c>
      <c r="F19" s="97">
        <v>2</v>
      </c>
      <c r="G19" s="26">
        <v>42</v>
      </c>
      <c r="H19" s="4">
        <v>49</v>
      </c>
      <c r="I19" s="102" t="str">
        <f>VLOOKUP(A19,様式第10号事業費及び積算根拠資料!$A$6:$M$105,9,FALSE)</f>
        <v>LSS10-4-65</v>
      </c>
      <c r="J19" s="102">
        <f>VLOOKUP(A19,様式第10号事業費及び積算根拠資料!$A$6:$M$105,10,FALSE)</f>
        <v>0</v>
      </c>
      <c r="K19" s="102">
        <f>VLOOKUP(A19,様式第10号事業費及び積算根拠資料!$A$6:$M$105,11,FALSE)</f>
        <v>0</v>
      </c>
      <c r="L19" s="102">
        <f>VLOOKUP(A19,様式第10号事業費及び積算根拠資料!$A$6:$M$105,12,FALSE)</f>
        <v>0</v>
      </c>
      <c r="M19" s="102">
        <f>VLOOKUP(A19,様式第10号事業費及び積算根拠資料!$A$6:$M$105,13,FALSE)</f>
        <v>0</v>
      </c>
      <c r="N19" s="1"/>
      <c r="O19" s="1">
        <v>4</v>
      </c>
      <c r="P19" s="1">
        <v>200</v>
      </c>
      <c r="Q19" s="1"/>
      <c r="R19" s="3">
        <f t="shared" si="0"/>
        <v>74088</v>
      </c>
      <c r="S19" s="3">
        <f t="shared" si="3"/>
        <v>0</v>
      </c>
      <c r="T19" s="3">
        <f t="shared" si="2"/>
        <v>74088</v>
      </c>
    </row>
    <row r="20" spans="1:20" x14ac:dyDescent="0.4">
      <c r="A20" s="2" t="str">
        <f t="shared" si="1"/>
        <v>蛍光灯Hf32W  防雨型直付型242</v>
      </c>
      <c r="B20" s="109">
        <v>15</v>
      </c>
      <c r="C20" s="11" t="s">
        <v>47</v>
      </c>
      <c r="D20" s="1" t="s">
        <v>321</v>
      </c>
      <c r="E20" s="4" t="s">
        <v>247</v>
      </c>
      <c r="F20" s="97">
        <v>2</v>
      </c>
      <c r="G20" s="26">
        <v>42</v>
      </c>
      <c r="H20" s="4">
        <v>12</v>
      </c>
      <c r="I20" s="102" t="str">
        <f>VLOOKUP(A20,様式第10号事業費及び積算根拠資料!$A$6:$M$105,9,FALSE)</f>
        <v>LSS10MP/RP-4-64</v>
      </c>
      <c r="J20" s="102">
        <f>VLOOKUP(A20,様式第10号事業費及び積算根拠資料!$A$6:$M$105,10,FALSE)</f>
        <v>0</v>
      </c>
      <c r="K20" s="102">
        <f>VLOOKUP(A20,様式第10号事業費及び積算根拠資料!$A$6:$M$105,11,FALSE)</f>
        <v>0</v>
      </c>
      <c r="L20" s="102">
        <f>VLOOKUP(A20,様式第10号事業費及び積算根拠資料!$A$6:$M$105,12,FALSE)</f>
        <v>0</v>
      </c>
      <c r="M20" s="102">
        <f>VLOOKUP(A20,様式第10号事業費及び積算根拠資料!$A$6:$M$105,13,FALSE)</f>
        <v>0</v>
      </c>
      <c r="N20" s="1"/>
      <c r="O20" s="1">
        <v>4</v>
      </c>
      <c r="P20" s="1">
        <v>200</v>
      </c>
      <c r="Q20" s="1"/>
      <c r="R20" s="3">
        <f t="shared" si="0"/>
        <v>18144</v>
      </c>
      <c r="S20" s="3">
        <f t="shared" si="3"/>
        <v>0</v>
      </c>
      <c r="T20" s="3">
        <f t="shared" si="2"/>
        <v>18144</v>
      </c>
    </row>
    <row r="21" spans="1:20" x14ac:dyDescent="0.4">
      <c r="A21" s="2" t="str">
        <f t="shared" si="1"/>
        <v>直付型コンフォート(ルーバー付き)直付型242</v>
      </c>
      <c r="B21" s="109">
        <v>16</v>
      </c>
      <c r="C21" s="11" t="s">
        <v>47</v>
      </c>
      <c r="D21" s="1" t="s">
        <v>132</v>
      </c>
      <c r="E21" s="4" t="s">
        <v>247</v>
      </c>
      <c r="F21" s="97">
        <v>2</v>
      </c>
      <c r="G21" s="26">
        <v>42</v>
      </c>
      <c r="H21" s="4">
        <v>38</v>
      </c>
      <c r="I21" s="102" t="str">
        <f>VLOOKUP(A21,様式第10号事業費及び積算根拠資料!$A$6:$M$105,9,FALSE)</f>
        <v>LSS7-4-56</v>
      </c>
      <c r="J21" s="102">
        <f>VLOOKUP(A21,様式第10号事業費及び積算根拠資料!$A$6:$M$105,10,FALSE)</f>
        <v>0</v>
      </c>
      <c r="K21" s="102">
        <f>VLOOKUP(A21,様式第10号事業費及び積算根拠資料!$A$6:$M$105,11,FALSE)</f>
        <v>0</v>
      </c>
      <c r="L21" s="102">
        <f>VLOOKUP(A21,様式第10号事業費及び積算根拠資料!$A$6:$M$105,12,FALSE)</f>
        <v>0</v>
      </c>
      <c r="M21" s="102">
        <f>VLOOKUP(A21,様式第10号事業費及び積算根拠資料!$A$6:$M$105,13,FALSE)</f>
        <v>0</v>
      </c>
      <c r="N21" s="1"/>
      <c r="O21" s="1">
        <v>4</v>
      </c>
      <c r="P21" s="1">
        <v>200</v>
      </c>
      <c r="Q21" s="1"/>
      <c r="R21" s="3">
        <f t="shared" si="0"/>
        <v>57456</v>
      </c>
      <c r="S21" s="3">
        <f t="shared" si="3"/>
        <v>0</v>
      </c>
      <c r="T21" s="3">
        <f t="shared" si="2"/>
        <v>57456</v>
      </c>
    </row>
    <row r="22" spans="1:20" x14ac:dyDescent="0.4">
      <c r="A22" s="2" t="str">
        <f t="shared" si="1"/>
        <v>蛍光灯Hf32W  黒板灯埋込型142</v>
      </c>
      <c r="B22" s="109">
        <v>17</v>
      </c>
      <c r="C22" s="11" t="s">
        <v>47</v>
      </c>
      <c r="D22" s="1" t="s">
        <v>289</v>
      </c>
      <c r="E22" s="4" t="s">
        <v>272</v>
      </c>
      <c r="F22" s="97">
        <v>1</v>
      </c>
      <c r="G22" s="26">
        <v>42</v>
      </c>
      <c r="H22" s="4">
        <v>10</v>
      </c>
      <c r="I22" s="102" t="str">
        <f>VLOOKUP(A22,様式第10号事業費及び積算根拠資料!$A$6:$M$105,9,FALSE)</f>
        <v>LRS8-4-43</v>
      </c>
      <c r="J22" s="102">
        <f>VLOOKUP(A22,様式第10号事業費及び積算根拠資料!$A$6:$M$105,10,FALSE)</f>
        <v>0</v>
      </c>
      <c r="K22" s="102">
        <f>VLOOKUP(A22,様式第10号事業費及び積算根拠資料!$A$6:$M$105,11,FALSE)</f>
        <v>0</v>
      </c>
      <c r="L22" s="102">
        <f>VLOOKUP(A22,様式第10号事業費及び積算根拠資料!$A$6:$M$105,12,FALSE)</f>
        <v>0</v>
      </c>
      <c r="M22" s="102">
        <f>VLOOKUP(A22,様式第10号事業費及び積算根拠資料!$A$6:$M$105,13,FALSE)</f>
        <v>0</v>
      </c>
      <c r="N22" s="1"/>
      <c r="O22" s="1">
        <v>4</v>
      </c>
      <c r="P22" s="1">
        <v>200</v>
      </c>
      <c r="Q22" s="1"/>
      <c r="R22" s="3">
        <f t="shared" si="0"/>
        <v>7560</v>
      </c>
      <c r="S22" s="3">
        <f t="shared" si="3"/>
        <v>0</v>
      </c>
      <c r="T22" s="3">
        <f t="shared" si="2"/>
        <v>7560</v>
      </c>
    </row>
    <row r="23" spans="1:20" x14ac:dyDescent="0.4">
      <c r="A23" s="2" t="str">
        <f t="shared" si="1"/>
        <v>反射笠付天吊型242</v>
      </c>
      <c r="B23" s="109">
        <v>18</v>
      </c>
      <c r="C23" s="11" t="s">
        <v>47</v>
      </c>
      <c r="D23" s="1" t="s">
        <v>290</v>
      </c>
      <c r="E23" s="4" t="s">
        <v>273</v>
      </c>
      <c r="F23" s="97">
        <v>2</v>
      </c>
      <c r="G23" s="26">
        <v>42</v>
      </c>
      <c r="H23" s="4">
        <v>12</v>
      </c>
      <c r="I23" s="102" t="str">
        <f>VLOOKUP(A23,様式第10号事業費及び積算根拠資料!$A$6:$M$105,9,FALSE)</f>
        <v>LSS10-4-65</v>
      </c>
      <c r="J23" s="102">
        <f>VLOOKUP(A23,様式第10号事業費及び積算根拠資料!$A$6:$M$105,10,FALSE)</f>
        <v>0</v>
      </c>
      <c r="K23" s="102">
        <f>VLOOKUP(A23,様式第10号事業費及び積算根拠資料!$A$6:$M$105,11,FALSE)</f>
        <v>0</v>
      </c>
      <c r="L23" s="102">
        <f>VLOOKUP(A23,様式第10号事業費及び積算根拠資料!$A$6:$M$105,12,FALSE)</f>
        <v>0</v>
      </c>
      <c r="M23" s="102">
        <f>VLOOKUP(A23,様式第10号事業費及び積算根拠資料!$A$6:$M$105,13,FALSE)</f>
        <v>0</v>
      </c>
      <c r="N23" s="1"/>
      <c r="O23" s="1">
        <v>4</v>
      </c>
      <c r="P23" s="1">
        <v>200</v>
      </c>
      <c r="Q23" s="1"/>
      <c r="R23" s="3">
        <f t="shared" si="0"/>
        <v>18144</v>
      </c>
      <c r="S23" s="3">
        <f t="shared" si="3"/>
        <v>0</v>
      </c>
      <c r="T23" s="3">
        <f t="shared" si="2"/>
        <v>18144</v>
      </c>
    </row>
    <row r="24" spans="1:20" x14ac:dyDescent="0.4">
      <c r="A24" s="2" t="str">
        <f t="shared" si="1"/>
        <v>黒板灯天吊型142</v>
      </c>
      <c r="B24" s="109">
        <v>19</v>
      </c>
      <c r="C24" s="11" t="s">
        <v>47</v>
      </c>
      <c r="D24" s="1" t="s">
        <v>291</v>
      </c>
      <c r="E24" s="4" t="s">
        <v>273</v>
      </c>
      <c r="F24" s="97">
        <v>1</v>
      </c>
      <c r="G24" s="26">
        <v>42</v>
      </c>
      <c r="H24" s="4">
        <v>4</v>
      </c>
      <c r="I24" s="102" t="str">
        <f>VLOOKUP(A24,様式第10号事業費及び積算根拠資料!$A$6:$M$105,9,FALSE)</f>
        <v>LSS13-4-45</v>
      </c>
      <c r="J24" s="102">
        <f>VLOOKUP(A24,様式第10号事業費及び積算根拠資料!$A$6:$M$105,10,FALSE)</f>
        <v>0</v>
      </c>
      <c r="K24" s="102">
        <f>VLOOKUP(A24,様式第10号事業費及び積算根拠資料!$A$6:$M$105,11,FALSE)</f>
        <v>0</v>
      </c>
      <c r="L24" s="102">
        <f>VLOOKUP(A24,様式第10号事業費及び積算根拠資料!$A$6:$M$105,12,FALSE)</f>
        <v>0</v>
      </c>
      <c r="M24" s="102">
        <f>VLOOKUP(A24,様式第10号事業費及び積算根拠資料!$A$6:$M$105,13,FALSE)</f>
        <v>0</v>
      </c>
      <c r="N24" s="1"/>
      <c r="O24" s="1">
        <v>4</v>
      </c>
      <c r="P24" s="1">
        <v>200</v>
      </c>
      <c r="Q24" s="1"/>
      <c r="R24" s="3">
        <f t="shared" si="0"/>
        <v>3024</v>
      </c>
      <c r="S24" s="3">
        <f t="shared" si="3"/>
        <v>0</v>
      </c>
      <c r="T24" s="3">
        <f t="shared" si="2"/>
        <v>3024</v>
      </c>
    </row>
    <row r="25" spans="1:20" x14ac:dyDescent="0.4">
      <c r="A25" s="2" t="str">
        <f t="shared" si="1"/>
        <v>和風シーリング直付型164</v>
      </c>
      <c r="B25" s="109">
        <v>20</v>
      </c>
      <c r="C25" s="11" t="s">
        <v>47</v>
      </c>
      <c r="D25" s="1" t="s">
        <v>128</v>
      </c>
      <c r="E25" s="4" t="s">
        <v>247</v>
      </c>
      <c r="F25" s="97">
        <v>1</v>
      </c>
      <c r="G25" s="26">
        <v>64</v>
      </c>
      <c r="H25" s="4">
        <v>8</v>
      </c>
      <c r="I25" s="102" t="str">
        <f>VLOOKUP(A25,様式第10号事業費及び積算根拠資料!$A$6:$M$105,9,FALSE)</f>
        <v>光束4000lm以上</v>
      </c>
      <c r="J25" s="102">
        <f>VLOOKUP(A25,様式第10号事業費及び積算根拠資料!$A$6:$M$105,10,FALSE)</f>
        <v>0</v>
      </c>
      <c r="K25" s="102">
        <f>VLOOKUP(A25,様式第10号事業費及び積算根拠資料!$A$6:$M$105,11,FALSE)</f>
        <v>0</v>
      </c>
      <c r="L25" s="102">
        <f>VLOOKUP(A25,様式第10号事業費及び積算根拠資料!$A$6:$M$105,12,FALSE)</f>
        <v>0</v>
      </c>
      <c r="M25" s="102">
        <f>VLOOKUP(A25,様式第10号事業費及び積算根拠資料!$A$6:$M$105,13,FALSE)</f>
        <v>0</v>
      </c>
      <c r="N25" s="1"/>
      <c r="O25" s="1">
        <v>4</v>
      </c>
      <c r="P25" s="1">
        <v>200</v>
      </c>
      <c r="Q25" s="1"/>
      <c r="R25" s="3">
        <f t="shared" si="0"/>
        <v>9216</v>
      </c>
      <c r="S25" s="3">
        <f t="shared" si="3"/>
        <v>0</v>
      </c>
      <c r="T25" s="3">
        <f t="shared" si="2"/>
        <v>9216</v>
      </c>
    </row>
    <row r="26" spans="1:20" x14ac:dyDescent="0.4">
      <c r="A26" s="2" t="str">
        <f t="shared" si="1"/>
        <v>蛍光灯Hf32W直付型242</v>
      </c>
      <c r="B26" s="109">
        <v>21</v>
      </c>
      <c r="C26" s="11" t="s">
        <v>98</v>
      </c>
      <c r="D26" s="1" t="s">
        <v>284</v>
      </c>
      <c r="E26" s="4" t="s">
        <v>247</v>
      </c>
      <c r="F26" s="97">
        <v>2</v>
      </c>
      <c r="G26" s="26">
        <v>42</v>
      </c>
      <c r="H26" s="4">
        <v>24</v>
      </c>
      <c r="I26" s="102" t="str">
        <f>VLOOKUP(A26,様式第10号事業費及び積算根拠資料!$A$6:$M$105,9,FALSE)</f>
        <v>LSS10-4-65</v>
      </c>
      <c r="J26" s="102">
        <f>VLOOKUP(A26,様式第10号事業費及び積算根拠資料!$A$6:$M$105,10,FALSE)</f>
        <v>0</v>
      </c>
      <c r="K26" s="102">
        <f>VLOOKUP(A26,様式第10号事業費及び積算根拠資料!$A$6:$M$105,11,FALSE)</f>
        <v>0</v>
      </c>
      <c r="L26" s="102">
        <f>VLOOKUP(A26,様式第10号事業費及び積算根拠資料!$A$6:$M$105,12,FALSE)</f>
        <v>0</v>
      </c>
      <c r="M26" s="102">
        <f>VLOOKUP(A26,様式第10号事業費及び積算根拠資料!$A$6:$M$105,13,FALSE)</f>
        <v>0</v>
      </c>
      <c r="N26" s="1"/>
      <c r="O26" s="1">
        <v>4</v>
      </c>
      <c r="P26" s="1">
        <v>200</v>
      </c>
      <c r="Q26" s="1"/>
      <c r="R26" s="3">
        <f t="shared" si="0"/>
        <v>36288</v>
      </c>
      <c r="S26" s="3">
        <f t="shared" si="3"/>
        <v>0</v>
      </c>
      <c r="T26" s="3">
        <f t="shared" si="2"/>
        <v>36288</v>
      </c>
    </row>
    <row r="27" spans="1:20" x14ac:dyDescent="0.4">
      <c r="A27" s="2" t="str">
        <f t="shared" si="1"/>
        <v>蛍光灯Hf32W  黒板灯埋込型142</v>
      </c>
      <c r="B27" s="109">
        <v>22</v>
      </c>
      <c r="C27" s="11" t="s">
        <v>144</v>
      </c>
      <c r="D27" s="1" t="s">
        <v>289</v>
      </c>
      <c r="E27" s="4" t="s">
        <v>272</v>
      </c>
      <c r="F27" s="97">
        <v>1</v>
      </c>
      <c r="G27" s="26">
        <v>42</v>
      </c>
      <c r="H27" s="4">
        <v>6</v>
      </c>
      <c r="I27" s="102" t="str">
        <f>VLOOKUP(A27,様式第10号事業費及び積算根拠資料!$A$6:$M$105,9,FALSE)</f>
        <v>LRS8-4-43</v>
      </c>
      <c r="J27" s="102">
        <f>VLOOKUP(A27,様式第10号事業費及び積算根拠資料!$A$6:$M$105,10,FALSE)</f>
        <v>0</v>
      </c>
      <c r="K27" s="102">
        <f>VLOOKUP(A27,様式第10号事業費及び積算根拠資料!$A$6:$M$105,11,FALSE)</f>
        <v>0</v>
      </c>
      <c r="L27" s="102">
        <f>VLOOKUP(A27,様式第10号事業費及び積算根拠資料!$A$6:$M$105,12,FALSE)</f>
        <v>0</v>
      </c>
      <c r="M27" s="102">
        <f>VLOOKUP(A27,様式第10号事業費及び積算根拠資料!$A$6:$M$105,13,FALSE)</f>
        <v>0</v>
      </c>
      <c r="N27" s="1"/>
      <c r="O27" s="1">
        <v>4</v>
      </c>
      <c r="P27" s="1">
        <v>200</v>
      </c>
      <c r="Q27" s="1"/>
      <c r="R27" s="3">
        <f t="shared" si="0"/>
        <v>4536</v>
      </c>
      <c r="S27" s="3">
        <f t="shared" si="3"/>
        <v>0</v>
      </c>
      <c r="T27" s="3">
        <f t="shared" si="2"/>
        <v>4536</v>
      </c>
    </row>
    <row r="28" spans="1:20" x14ac:dyDescent="0.4">
      <c r="A28" s="2" t="str">
        <f t="shared" si="1"/>
        <v>ペンダント直付型164</v>
      </c>
      <c r="B28" s="109">
        <v>23</v>
      </c>
      <c r="C28" s="11" t="s">
        <v>98</v>
      </c>
      <c r="D28" s="1" t="s">
        <v>17</v>
      </c>
      <c r="E28" s="4" t="s">
        <v>247</v>
      </c>
      <c r="F28" s="97">
        <v>1</v>
      </c>
      <c r="G28" s="26">
        <v>64</v>
      </c>
      <c r="H28" s="4">
        <v>1</v>
      </c>
      <c r="I28" s="102" t="str">
        <f>VLOOKUP(A28,様式第10号事業費及び積算根拠資料!$A$6:$M$105,9,FALSE)</f>
        <v>光束3000lm以上</v>
      </c>
      <c r="J28" s="102">
        <f>VLOOKUP(A28,様式第10号事業費及び積算根拠資料!$A$6:$M$105,10,FALSE)</f>
        <v>0</v>
      </c>
      <c r="K28" s="102">
        <f>VLOOKUP(A28,様式第10号事業費及び積算根拠資料!$A$6:$M$105,11,FALSE)</f>
        <v>0</v>
      </c>
      <c r="L28" s="102">
        <f>VLOOKUP(A28,様式第10号事業費及び積算根拠資料!$A$6:$M$105,12,FALSE)</f>
        <v>0</v>
      </c>
      <c r="M28" s="102">
        <f>VLOOKUP(A28,様式第10号事業費及び積算根拠資料!$A$6:$M$105,13,FALSE)</f>
        <v>0</v>
      </c>
      <c r="N28" s="1"/>
      <c r="O28" s="1">
        <v>4</v>
      </c>
      <c r="P28" s="1">
        <v>200</v>
      </c>
      <c r="Q28" s="1"/>
      <c r="R28" s="3">
        <f t="shared" si="0"/>
        <v>1152</v>
      </c>
      <c r="S28" s="3">
        <f t="shared" si="3"/>
        <v>0</v>
      </c>
      <c r="T28" s="3">
        <f t="shared" si="2"/>
        <v>1152</v>
      </c>
    </row>
    <row r="29" spans="1:20" x14ac:dyDescent="0.4">
      <c r="A29" s="2" t="str">
        <f t="shared" si="1"/>
        <v>蛍光灯Hf32W直付型242</v>
      </c>
      <c r="B29" s="109">
        <v>24</v>
      </c>
      <c r="C29" s="11" t="s">
        <v>94</v>
      </c>
      <c r="D29" s="1" t="s">
        <v>284</v>
      </c>
      <c r="E29" s="4" t="s">
        <v>247</v>
      </c>
      <c r="F29" s="97">
        <v>2</v>
      </c>
      <c r="G29" s="26">
        <v>42</v>
      </c>
      <c r="H29" s="4">
        <v>6</v>
      </c>
      <c r="I29" s="102" t="str">
        <f>VLOOKUP(A29,様式第10号事業費及び積算根拠資料!$A$6:$M$105,9,FALSE)</f>
        <v>LSS10-4-65</v>
      </c>
      <c r="J29" s="102">
        <f>VLOOKUP(A29,様式第10号事業費及び積算根拠資料!$A$6:$M$105,10,FALSE)</f>
        <v>0</v>
      </c>
      <c r="K29" s="102">
        <f>VLOOKUP(A29,様式第10号事業費及び積算根拠資料!$A$6:$M$105,11,FALSE)</f>
        <v>0</v>
      </c>
      <c r="L29" s="102">
        <f>VLOOKUP(A29,様式第10号事業費及び積算根拠資料!$A$6:$M$105,12,FALSE)</f>
        <v>0</v>
      </c>
      <c r="M29" s="102">
        <f>VLOOKUP(A29,様式第10号事業費及び積算根拠資料!$A$6:$M$105,13,FALSE)</f>
        <v>0</v>
      </c>
      <c r="N29" s="1"/>
      <c r="O29" s="1">
        <v>4</v>
      </c>
      <c r="P29" s="1">
        <v>200</v>
      </c>
      <c r="Q29" s="1"/>
      <c r="R29" s="3">
        <f t="shared" si="0"/>
        <v>9072</v>
      </c>
      <c r="S29" s="3">
        <f t="shared" si="3"/>
        <v>0</v>
      </c>
      <c r="T29" s="3">
        <f t="shared" si="2"/>
        <v>9072</v>
      </c>
    </row>
    <row r="30" spans="1:20" x14ac:dyDescent="0.4">
      <c r="A30" s="2" t="str">
        <f t="shared" si="1"/>
        <v>蛍光灯Hf32W  黒板灯埋込型142</v>
      </c>
      <c r="B30" s="109">
        <v>25</v>
      </c>
      <c r="C30" s="11" t="s">
        <v>95</v>
      </c>
      <c r="D30" s="1" t="s">
        <v>289</v>
      </c>
      <c r="E30" s="4" t="s">
        <v>272</v>
      </c>
      <c r="F30" s="97">
        <v>1</v>
      </c>
      <c r="G30" s="26">
        <v>42</v>
      </c>
      <c r="H30" s="4">
        <v>2</v>
      </c>
      <c r="I30" s="102" t="str">
        <f>VLOOKUP(A30,様式第10号事業費及び積算根拠資料!$A$6:$M$105,9,FALSE)</f>
        <v>LRS8-4-43</v>
      </c>
      <c r="J30" s="102">
        <f>VLOOKUP(A30,様式第10号事業費及び積算根拠資料!$A$6:$M$105,10,FALSE)</f>
        <v>0</v>
      </c>
      <c r="K30" s="102">
        <f>VLOOKUP(A30,様式第10号事業費及び積算根拠資料!$A$6:$M$105,11,FALSE)</f>
        <v>0</v>
      </c>
      <c r="L30" s="102">
        <f>VLOOKUP(A30,様式第10号事業費及び積算根拠資料!$A$6:$M$105,12,FALSE)</f>
        <v>0</v>
      </c>
      <c r="M30" s="102">
        <f>VLOOKUP(A30,様式第10号事業費及び積算根拠資料!$A$6:$M$105,13,FALSE)</f>
        <v>0</v>
      </c>
      <c r="N30" s="1"/>
      <c r="O30" s="1">
        <v>4</v>
      </c>
      <c r="P30" s="1">
        <v>200</v>
      </c>
      <c r="Q30" s="1"/>
      <c r="R30" s="3">
        <f t="shared" si="0"/>
        <v>1512</v>
      </c>
      <c r="S30" s="3">
        <f t="shared" si="3"/>
        <v>0</v>
      </c>
      <c r="T30" s="3">
        <f t="shared" si="2"/>
        <v>1512</v>
      </c>
    </row>
    <row r="31" spans="1:20" x14ac:dyDescent="0.4">
      <c r="A31" s="2" t="str">
        <f t="shared" si="1"/>
        <v>蛍光灯FHD70W  ペンダント直付型164</v>
      </c>
      <c r="B31" s="109">
        <v>26</v>
      </c>
      <c r="C31" s="11" t="s">
        <v>127</v>
      </c>
      <c r="D31" s="1" t="s">
        <v>274</v>
      </c>
      <c r="E31" s="4" t="s">
        <v>247</v>
      </c>
      <c r="F31" s="97">
        <v>1</v>
      </c>
      <c r="G31" s="26">
        <v>64</v>
      </c>
      <c r="H31" s="4">
        <v>1</v>
      </c>
      <c r="I31" s="102" t="str">
        <f>VLOOKUP(A31,様式第10号事業費及び積算根拠資料!$A$6:$M$105,9,FALSE)</f>
        <v>光束3500lm以上</v>
      </c>
      <c r="J31" s="102">
        <f>VLOOKUP(A31,様式第10号事業費及び積算根拠資料!$A$6:$M$105,10,FALSE)</f>
        <v>0</v>
      </c>
      <c r="K31" s="102">
        <f>VLOOKUP(A31,様式第10号事業費及び積算根拠資料!$A$6:$M$105,11,FALSE)</f>
        <v>0</v>
      </c>
      <c r="L31" s="102">
        <f>VLOOKUP(A31,様式第10号事業費及び積算根拠資料!$A$6:$M$105,12,FALSE)</f>
        <v>0</v>
      </c>
      <c r="M31" s="102">
        <f>VLOOKUP(A31,様式第10号事業費及び積算根拠資料!$A$6:$M$105,13,FALSE)</f>
        <v>0</v>
      </c>
      <c r="N31" s="1"/>
      <c r="O31" s="1">
        <v>4</v>
      </c>
      <c r="P31" s="1">
        <v>200</v>
      </c>
      <c r="Q31" s="1"/>
      <c r="R31" s="3">
        <f t="shared" si="0"/>
        <v>1152</v>
      </c>
      <c r="S31" s="3">
        <f t="shared" si="3"/>
        <v>0</v>
      </c>
      <c r="T31" s="3">
        <f t="shared" si="2"/>
        <v>1152</v>
      </c>
    </row>
    <row r="32" spans="1:20" x14ac:dyDescent="0.4">
      <c r="A32" s="2" t="str">
        <f t="shared" si="1"/>
        <v>蛍光灯Hf32W直付型242</v>
      </c>
      <c r="B32" s="109">
        <v>27</v>
      </c>
      <c r="C32" s="11" t="s">
        <v>96</v>
      </c>
      <c r="D32" s="1" t="s">
        <v>284</v>
      </c>
      <c r="E32" s="4" t="s">
        <v>247</v>
      </c>
      <c r="F32" s="97">
        <v>2</v>
      </c>
      <c r="G32" s="26">
        <v>42</v>
      </c>
      <c r="H32" s="4">
        <v>8</v>
      </c>
      <c r="I32" s="102" t="str">
        <f>VLOOKUP(A32,様式第10号事業費及び積算根拠資料!$A$6:$M$105,9,FALSE)</f>
        <v>LSS10-4-65</v>
      </c>
      <c r="J32" s="102">
        <f>VLOOKUP(A32,様式第10号事業費及び積算根拠資料!$A$6:$M$105,10,FALSE)</f>
        <v>0</v>
      </c>
      <c r="K32" s="102">
        <f>VLOOKUP(A32,様式第10号事業費及び積算根拠資料!$A$6:$M$105,11,FALSE)</f>
        <v>0</v>
      </c>
      <c r="L32" s="102">
        <f>VLOOKUP(A32,様式第10号事業費及び積算根拠資料!$A$6:$M$105,12,FALSE)</f>
        <v>0</v>
      </c>
      <c r="M32" s="102">
        <f>VLOOKUP(A32,様式第10号事業費及び積算根拠資料!$A$6:$M$105,13,FALSE)</f>
        <v>0</v>
      </c>
      <c r="N32" s="1"/>
      <c r="O32" s="1">
        <v>2</v>
      </c>
      <c r="P32" s="1">
        <v>200</v>
      </c>
      <c r="Q32" s="1"/>
      <c r="R32" s="3">
        <f t="shared" si="0"/>
        <v>6048</v>
      </c>
      <c r="S32" s="3">
        <f t="shared" si="3"/>
        <v>0</v>
      </c>
      <c r="T32" s="3">
        <f t="shared" si="2"/>
        <v>6048</v>
      </c>
    </row>
    <row r="33" spans="1:20" x14ac:dyDescent="0.4">
      <c r="A33" s="2" t="str">
        <f t="shared" si="1"/>
        <v>蛍光灯Hf16W直付型226</v>
      </c>
      <c r="B33" s="109">
        <v>28</v>
      </c>
      <c r="C33" s="11" t="s">
        <v>20</v>
      </c>
      <c r="D33" s="1" t="s">
        <v>258</v>
      </c>
      <c r="E33" s="4" t="s">
        <v>247</v>
      </c>
      <c r="F33" s="97">
        <v>2</v>
      </c>
      <c r="G33" s="26">
        <v>26</v>
      </c>
      <c r="H33" s="4">
        <v>9</v>
      </c>
      <c r="I33" s="102" t="str">
        <f>VLOOKUP(A33,様式第10号事業費及び積算根拠資料!$A$6:$M$105,9,FALSE)</f>
        <v>LSS10-2-30</v>
      </c>
      <c r="J33" s="102">
        <f>VLOOKUP(A33,様式第10号事業費及び積算根拠資料!$A$6:$M$105,10,FALSE)</f>
        <v>0</v>
      </c>
      <c r="K33" s="102">
        <f>VLOOKUP(A33,様式第10号事業費及び積算根拠資料!$A$6:$M$105,11,FALSE)</f>
        <v>0</v>
      </c>
      <c r="L33" s="102">
        <f>VLOOKUP(A33,様式第10号事業費及び積算根拠資料!$A$6:$M$105,12,FALSE)</f>
        <v>0</v>
      </c>
      <c r="M33" s="102">
        <f>VLOOKUP(A33,様式第10号事業費及び積算根拠資料!$A$6:$M$105,13,FALSE)</f>
        <v>0</v>
      </c>
      <c r="N33" s="1"/>
      <c r="O33" s="1">
        <v>8</v>
      </c>
      <c r="P33" s="1">
        <v>200</v>
      </c>
      <c r="Q33" s="1"/>
      <c r="R33" s="3">
        <f t="shared" si="0"/>
        <v>16848</v>
      </c>
      <c r="S33" s="3">
        <f t="shared" si="3"/>
        <v>0</v>
      </c>
      <c r="T33" s="3">
        <f t="shared" si="2"/>
        <v>16848</v>
      </c>
    </row>
    <row r="34" spans="1:20" x14ac:dyDescent="0.4">
      <c r="A34" s="2" t="str">
        <f t="shared" si="1"/>
        <v>蛍光灯Hf32W直付型142</v>
      </c>
      <c r="B34" s="109">
        <v>29</v>
      </c>
      <c r="C34" s="11" t="s">
        <v>20</v>
      </c>
      <c r="D34" s="1" t="s">
        <v>284</v>
      </c>
      <c r="E34" s="4" t="s">
        <v>247</v>
      </c>
      <c r="F34" s="97">
        <v>1</v>
      </c>
      <c r="G34" s="26">
        <v>42</v>
      </c>
      <c r="H34" s="4">
        <v>3</v>
      </c>
      <c r="I34" s="102" t="str">
        <f>VLOOKUP(A34,様式第10号事業費及び積算根拠資料!$A$6:$M$105,9,FALSE)</f>
        <v>LSS10-4-30</v>
      </c>
      <c r="J34" s="102">
        <f>VLOOKUP(A34,様式第10号事業費及び積算根拠資料!$A$6:$M$105,10,FALSE)</f>
        <v>0</v>
      </c>
      <c r="K34" s="102">
        <f>VLOOKUP(A34,様式第10号事業費及び積算根拠資料!$A$6:$M$105,11,FALSE)</f>
        <v>0</v>
      </c>
      <c r="L34" s="102">
        <f>VLOOKUP(A34,様式第10号事業費及び積算根拠資料!$A$6:$M$105,12,FALSE)</f>
        <v>0</v>
      </c>
      <c r="M34" s="102">
        <f>VLOOKUP(A34,様式第10号事業費及び積算根拠資料!$A$6:$M$105,13,FALSE)</f>
        <v>0</v>
      </c>
      <c r="N34" s="1"/>
      <c r="O34" s="1">
        <v>8</v>
      </c>
      <c r="P34" s="1">
        <v>200</v>
      </c>
      <c r="Q34" s="1"/>
      <c r="R34" s="3">
        <f t="shared" si="0"/>
        <v>4536</v>
      </c>
      <c r="S34" s="3">
        <f t="shared" si="3"/>
        <v>0</v>
      </c>
      <c r="T34" s="3">
        <f t="shared" si="2"/>
        <v>4536</v>
      </c>
    </row>
    <row r="35" spans="1:20" x14ac:dyDescent="0.4">
      <c r="A35" s="2" t="str">
        <f t="shared" si="1"/>
        <v>蛍光灯FHT16W  ダウンライト Φ150埋込型119</v>
      </c>
      <c r="B35" s="109">
        <v>30</v>
      </c>
      <c r="C35" s="11" t="s">
        <v>142</v>
      </c>
      <c r="D35" s="1" t="s">
        <v>276</v>
      </c>
      <c r="E35" s="4" t="s">
        <v>272</v>
      </c>
      <c r="F35" s="97">
        <v>1</v>
      </c>
      <c r="G35" s="26">
        <v>19</v>
      </c>
      <c r="H35" s="4">
        <v>27</v>
      </c>
      <c r="I35" s="102" t="str">
        <f>VLOOKUP(A35,様式第10号事業費及び積算根拠資料!$A$6:$M$105,9,FALSE)</f>
        <v>LRS1-05</v>
      </c>
      <c r="J35" s="102">
        <f>VLOOKUP(A35,様式第10号事業費及び積算根拠資料!$A$6:$M$105,10,FALSE)</f>
        <v>0</v>
      </c>
      <c r="K35" s="102">
        <f>VLOOKUP(A35,様式第10号事業費及び積算根拠資料!$A$6:$M$105,11,FALSE)</f>
        <v>0</v>
      </c>
      <c r="L35" s="102">
        <f>VLOOKUP(A35,様式第10号事業費及び積算根拠資料!$A$6:$M$105,12,FALSE)</f>
        <v>0</v>
      </c>
      <c r="M35" s="102">
        <f>VLOOKUP(A35,様式第10号事業費及び積算根拠資料!$A$6:$M$105,13,FALSE)</f>
        <v>0</v>
      </c>
      <c r="N35" s="1"/>
      <c r="O35" s="1">
        <v>8</v>
      </c>
      <c r="P35" s="1">
        <v>200</v>
      </c>
      <c r="Q35" s="1"/>
      <c r="R35" s="3">
        <f t="shared" si="0"/>
        <v>18468</v>
      </c>
      <c r="S35" s="3">
        <f t="shared" si="3"/>
        <v>0</v>
      </c>
      <c r="T35" s="3">
        <f t="shared" si="2"/>
        <v>18468</v>
      </c>
    </row>
    <row r="36" spans="1:20" x14ac:dyDescent="0.4">
      <c r="A36" s="2" t="str">
        <f t="shared" si="1"/>
        <v>蛍光灯FHT32W  ダウンライト Φ150埋込型135</v>
      </c>
      <c r="B36" s="109">
        <v>31</v>
      </c>
      <c r="C36" s="11" t="s">
        <v>20</v>
      </c>
      <c r="D36" s="1" t="s">
        <v>277</v>
      </c>
      <c r="E36" s="4" t="s">
        <v>272</v>
      </c>
      <c r="F36" s="97">
        <v>1</v>
      </c>
      <c r="G36" s="26">
        <v>35</v>
      </c>
      <c r="H36" s="4">
        <v>28</v>
      </c>
      <c r="I36" s="102" t="str">
        <f>VLOOKUP(A36,様式第10号事業費及び積算根拠資料!$A$6:$M$105,9,FALSE)</f>
        <v>LRS1-13</v>
      </c>
      <c r="J36" s="102">
        <f>VLOOKUP(A36,様式第10号事業費及び積算根拠資料!$A$6:$M$105,10,FALSE)</f>
        <v>0</v>
      </c>
      <c r="K36" s="102">
        <f>VLOOKUP(A36,様式第10号事業費及び積算根拠資料!$A$6:$M$105,11,FALSE)</f>
        <v>0</v>
      </c>
      <c r="L36" s="102">
        <f>VLOOKUP(A36,様式第10号事業費及び積算根拠資料!$A$6:$M$105,12,FALSE)</f>
        <v>0</v>
      </c>
      <c r="M36" s="102">
        <f>VLOOKUP(A36,様式第10号事業費及び積算根拠資料!$A$6:$M$105,13,FALSE)</f>
        <v>0</v>
      </c>
      <c r="N36" s="1"/>
      <c r="O36" s="1">
        <v>8</v>
      </c>
      <c r="P36" s="1">
        <v>200</v>
      </c>
      <c r="Q36" s="1"/>
      <c r="R36" s="3">
        <f t="shared" si="0"/>
        <v>35280</v>
      </c>
      <c r="S36" s="3">
        <f t="shared" si="3"/>
        <v>0</v>
      </c>
      <c r="T36" s="3">
        <f t="shared" si="2"/>
        <v>35280</v>
      </c>
    </row>
    <row r="37" spans="1:20" x14ac:dyDescent="0.4">
      <c r="A37" s="2" t="str">
        <f t="shared" si="1"/>
        <v>蛍光灯FL20W  ブラケット  防雨型直付型121.5</v>
      </c>
      <c r="B37" s="109">
        <v>32</v>
      </c>
      <c r="C37" s="11" t="s">
        <v>20</v>
      </c>
      <c r="D37" s="1" t="s">
        <v>322</v>
      </c>
      <c r="E37" s="4" t="s">
        <v>247</v>
      </c>
      <c r="F37" s="97">
        <v>1</v>
      </c>
      <c r="G37" s="26">
        <v>21.5</v>
      </c>
      <c r="H37" s="4">
        <v>2</v>
      </c>
      <c r="I37" s="102" t="str">
        <f>VLOOKUP(A37,様式第10号事業費及び積算根拠資料!$A$6:$M$105,9,FALSE)</f>
        <v>LBF3MP/RP-2-13</v>
      </c>
      <c r="J37" s="102">
        <f>VLOOKUP(A37,様式第10号事業費及び積算根拠資料!$A$6:$M$105,10,FALSE)</f>
        <v>0</v>
      </c>
      <c r="K37" s="102">
        <f>VLOOKUP(A37,様式第10号事業費及び積算根拠資料!$A$6:$M$105,11,FALSE)</f>
        <v>0</v>
      </c>
      <c r="L37" s="102">
        <f>VLOOKUP(A37,様式第10号事業費及び積算根拠資料!$A$6:$M$105,12,FALSE)</f>
        <v>0</v>
      </c>
      <c r="M37" s="102">
        <f>VLOOKUP(A37,様式第10号事業費及び積算根拠資料!$A$6:$M$105,13,FALSE)</f>
        <v>0</v>
      </c>
      <c r="N37" s="1"/>
      <c r="O37" s="1">
        <v>8</v>
      </c>
      <c r="P37" s="1">
        <v>200</v>
      </c>
      <c r="Q37" s="1"/>
      <c r="R37" s="3">
        <f t="shared" si="0"/>
        <v>1548</v>
      </c>
      <c r="S37" s="3">
        <f t="shared" si="3"/>
        <v>0</v>
      </c>
      <c r="T37" s="3">
        <f t="shared" si="2"/>
        <v>1548</v>
      </c>
    </row>
    <row r="38" spans="1:20" x14ac:dyDescent="0.4">
      <c r="A38" s="2" t="str">
        <f t="shared" si="1"/>
        <v>蛍光灯FL10W  標示灯壁埋込型110</v>
      </c>
      <c r="B38" s="109">
        <v>33</v>
      </c>
      <c r="C38" s="11" t="s">
        <v>142</v>
      </c>
      <c r="D38" s="18" t="s">
        <v>313</v>
      </c>
      <c r="E38" s="4" t="s">
        <v>250</v>
      </c>
      <c r="F38" s="15">
        <v>1</v>
      </c>
      <c r="G38" s="14">
        <v>10</v>
      </c>
      <c r="H38" s="15">
        <v>1</v>
      </c>
      <c r="I38" s="102" t="str">
        <f>VLOOKUP(A38,様式第10号事業費及び積算根拠資料!$A$6:$M$105,9,FALSE)</f>
        <v>-</v>
      </c>
      <c r="J38" s="102">
        <f>VLOOKUP(A38,様式第10号事業費及び積算根拠資料!$A$6:$M$105,10,FALSE)</f>
        <v>0</v>
      </c>
      <c r="K38" s="102">
        <f>VLOOKUP(A38,様式第10号事業費及び積算根拠資料!$A$6:$M$105,11,FALSE)</f>
        <v>0</v>
      </c>
      <c r="L38" s="102">
        <f>VLOOKUP(A38,様式第10号事業費及び積算根拠資料!$A$6:$M$105,12,FALSE)</f>
        <v>0</v>
      </c>
      <c r="M38" s="102">
        <f>VLOOKUP(A38,様式第10号事業費及び積算根拠資料!$A$6:$M$105,13,FALSE)</f>
        <v>0</v>
      </c>
      <c r="N38" s="1"/>
      <c r="O38" s="1">
        <v>8</v>
      </c>
      <c r="P38" s="1">
        <v>200</v>
      </c>
      <c r="Q38" s="1"/>
      <c r="R38" s="3">
        <f t="shared" ref="R38:R71" si="4">G38*H38*F38*O38*P38/1000*$R$2</f>
        <v>360</v>
      </c>
      <c r="S38" s="3">
        <f t="shared" si="3"/>
        <v>0</v>
      </c>
      <c r="T38" s="3">
        <f t="shared" si="2"/>
        <v>360</v>
      </c>
    </row>
    <row r="39" spans="1:20" x14ac:dyDescent="0.4">
      <c r="A39" s="2" t="str">
        <f t="shared" si="1"/>
        <v>蛍光灯FL20W 直付型221.5</v>
      </c>
      <c r="B39" s="109">
        <v>34</v>
      </c>
      <c r="C39" s="11" t="s">
        <v>141</v>
      </c>
      <c r="D39" s="1" t="s">
        <v>278</v>
      </c>
      <c r="E39" s="4" t="s">
        <v>247</v>
      </c>
      <c r="F39" s="97">
        <v>2</v>
      </c>
      <c r="G39" s="26">
        <v>21.5</v>
      </c>
      <c r="H39" s="4">
        <v>10</v>
      </c>
      <c r="I39" s="102" t="str">
        <f>VLOOKUP(A39,様式第10号事業費及び積算根拠資料!$A$6:$M$105,9,FALSE)</f>
        <v>LSS10-2-30</v>
      </c>
      <c r="J39" s="102">
        <f>VLOOKUP(A39,様式第10号事業費及び積算根拠資料!$A$6:$M$105,10,FALSE)</f>
        <v>0</v>
      </c>
      <c r="K39" s="102">
        <f>VLOOKUP(A39,様式第10号事業費及び積算根拠資料!$A$6:$M$105,11,FALSE)</f>
        <v>0</v>
      </c>
      <c r="L39" s="102">
        <f>VLOOKUP(A39,様式第10号事業費及び積算根拠資料!$A$6:$M$105,12,FALSE)</f>
        <v>0</v>
      </c>
      <c r="M39" s="102">
        <f>VLOOKUP(A39,様式第10号事業費及び積算根拠資料!$A$6:$M$105,13,FALSE)</f>
        <v>0</v>
      </c>
      <c r="N39" s="1"/>
      <c r="O39" s="1">
        <v>8</v>
      </c>
      <c r="P39" s="1">
        <v>200</v>
      </c>
      <c r="Q39" s="1"/>
      <c r="R39" s="3">
        <f t="shared" si="4"/>
        <v>15480</v>
      </c>
      <c r="S39" s="3">
        <f t="shared" si="3"/>
        <v>0</v>
      </c>
      <c r="T39" s="3">
        <f t="shared" si="2"/>
        <v>15480</v>
      </c>
    </row>
    <row r="40" spans="1:20" x14ac:dyDescent="0.4">
      <c r="A40" s="2" t="str">
        <f t="shared" si="1"/>
        <v>蛍光灯Hf16W 直付型126</v>
      </c>
      <c r="B40" s="109">
        <v>35</v>
      </c>
      <c r="C40" s="11" t="s">
        <v>141</v>
      </c>
      <c r="D40" s="1" t="s">
        <v>282</v>
      </c>
      <c r="E40" s="4" t="s">
        <v>247</v>
      </c>
      <c r="F40" s="97">
        <v>1</v>
      </c>
      <c r="G40" s="26">
        <v>26</v>
      </c>
      <c r="H40" s="4">
        <v>13</v>
      </c>
      <c r="I40" s="102" t="str">
        <f>VLOOKUP(A40,様式第10号事業費及び積算根拠資料!$A$6:$M$105,9,FALSE)</f>
        <v>LSS10-2-15</v>
      </c>
      <c r="J40" s="102">
        <f>VLOOKUP(A40,様式第10号事業費及び積算根拠資料!$A$6:$M$105,10,FALSE)</f>
        <v>0</v>
      </c>
      <c r="K40" s="102">
        <f>VLOOKUP(A40,様式第10号事業費及び積算根拠資料!$A$6:$M$105,11,FALSE)</f>
        <v>0</v>
      </c>
      <c r="L40" s="102">
        <f>VLOOKUP(A40,様式第10号事業費及び積算根拠資料!$A$6:$M$105,12,FALSE)</f>
        <v>0</v>
      </c>
      <c r="M40" s="102">
        <f>VLOOKUP(A40,様式第10号事業費及び積算根拠資料!$A$6:$M$105,13,FALSE)</f>
        <v>0</v>
      </c>
      <c r="N40" s="1"/>
      <c r="O40" s="1">
        <v>8</v>
      </c>
      <c r="P40" s="1">
        <v>200</v>
      </c>
      <c r="Q40" s="1"/>
      <c r="R40" s="3">
        <f t="shared" si="4"/>
        <v>12167.999999999998</v>
      </c>
      <c r="S40" s="3">
        <f t="shared" si="3"/>
        <v>0</v>
      </c>
      <c r="T40" s="3">
        <f t="shared" si="2"/>
        <v>12167.999999999998</v>
      </c>
    </row>
    <row r="41" spans="1:20" x14ac:dyDescent="0.4">
      <c r="A41" s="2" t="str">
        <f t="shared" si="1"/>
        <v>蛍光灯Hf16W直付型226</v>
      </c>
      <c r="B41" s="109">
        <v>36</v>
      </c>
      <c r="C41" s="11" t="s">
        <v>141</v>
      </c>
      <c r="D41" s="1" t="s">
        <v>258</v>
      </c>
      <c r="E41" s="4" t="s">
        <v>247</v>
      </c>
      <c r="F41" s="97">
        <v>2</v>
      </c>
      <c r="G41" s="26">
        <v>26</v>
      </c>
      <c r="H41" s="4">
        <v>49</v>
      </c>
      <c r="I41" s="102" t="str">
        <f>VLOOKUP(A41,様式第10号事業費及び積算根拠資料!$A$6:$M$105,9,FALSE)</f>
        <v>LSS10-2-30</v>
      </c>
      <c r="J41" s="102">
        <f>VLOOKUP(A41,様式第10号事業費及び積算根拠資料!$A$6:$M$105,10,FALSE)</f>
        <v>0</v>
      </c>
      <c r="K41" s="102">
        <f>VLOOKUP(A41,様式第10号事業費及び積算根拠資料!$A$6:$M$105,11,FALSE)</f>
        <v>0</v>
      </c>
      <c r="L41" s="102">
        <f>VLOOKUP(A41,様式第10号事業費及び積算根拠資料!$A$6:$M$105,12,FALSE)</f>
        <v>0</v>
      </c>
      <c r="M41" s="102">
        <f>VLOOKUP(A41,様式第10号事業費及び積算根拠資料!$A$6:$M$105,13,FALSE)</f>
        <v>0</v>
      </c>
      <c r="N41" s="1"/>
      <c r="O41" s="1">
        <v>8</v>
      </c>
      <c r="P41" s="1">
        <v>200</v>
      </c>
      <c r="Q41" s="1"/>
      <c r="R41" s="3">
        <f t="shared" si="4"/>
        <v>91728</v>
      </c>
      <c r="S41" s="3">
        <f t="shared" si="3"/>
        <v>0</v>
      </c>
      <c r="T41" s="3">
        <f t="shared" si="2"/>
        <v>91728</v>
      </c>
    </row>
    <row r="42" spans="1:20" x14ac:dyDescent="0.4">
      <c r="A42" s="2" t="str">
        <f t="shared" si="1"/>
        <v>蛍光灯Hf16W 直付型326</v>
      </c>
      <c r="B42" s="109">
        <v>37</v>
      </c>
      <c r="C42" s="11" t="s">
        <v>141</v>
      </c>
      <c r="D42" s="1" t="s">
        <v>282</v>
      </c>
      <c r="E42" s="4" t="s">
        <v>247</v>
      </c>
      <c r="F42" s="97">
        <v>3</v>
      </c>
      <c r="G42" s="26">
        <v>26</v>
      </c>
      <c r="H42" s="4">
        <v>3</v>
      </c>
      <c r="I42" s="102" t="str">
        <f>VLOOKUP(A42,様式第10号事業費及び積算根拠資料!$A$6:$M$105,9,FALSE)</f>
        <v>光束3000lm以上</v>
      </c>
      <c r="J42" s="102">
        <f>VLOOKUP(A42,様式第10号事業費及び積算根拠資料!$A$6:$M$105,10,FALSE)</f>
        <v>0</v>
      </c>
      <c r="K42" s="102">
        <f>VLOOKUP(A42,様式第10号事業費及び積算根拠資料!$A$6:$M$105,11,FALSE)</f>
        <v>0</v>
      </c>
      <c r="L42" s="102">
        <f>VLOOKUP(A42,様式第10号事業費及び積算根拠資料!$A$6:$M$105,12,FALSE)</f>
        <v>0</v>
      </c>
      <c r="M42" s="102">
        <f>VLOOKUP(A42,様式第10号事業費及び積算根拠資料!$A$6:$M$105,13,FALSE)</f>
        <v>0</v>
      </c>
      <c r="N42" s="1"/>
      <c r="O42" s="1">
        <v>8</v>
      </c>
      <c r="P42" s="1">
        <v>200</v>
      </c>
      <c r="Q42" s="1"/>
      <c r="R42" s="3">
        <f t="shared" si="4"/>
        <v>8424</v>
      </c>
      <c r="S42" s="3">
        <f t="shared" si="3"/>
        <v>0</v>
      </c>
      <c r="T42" s="3">
        <f t="shared" si="2"/>
        <v>8424</v>
      </c>
    </row>
    <row r="43" spans="1:20" x14ac:dyDescent="0.4">
      <c r="A43" s="2" t="str">
        <f t="shared" si="1"/>
        <v>蛍光灯Hf32W直付型242</v>
      </c>
      <c r="B43" s="109">
        <v>38</v>
      </c>
      <c r="C43" s="11" t="s">
        <v>141</v>
      </c>
      <c r="D43" s="1" t="s">
        <v>284</v>
      </c>
      <c r="E43" s="4" t="s">
        <v>247</v>
      </c>
      <c r="F43" s="97">
        <v>2</v>
      </c>
      <c r="G43" s="26">
        <v>42</v>
      </c>
      <c r="H43" s="4">
        <v>8</v>
      </c>
      <c r="I43" s="102" t="str">
        <f>VLOOKUP(A43,様式第10号事業費及び積算根拠資料!$A$6:$M$105,9,FALSE)</f>
        <v>LSS10-4-65</v>
      </c>
      <c r="J43" s="102">
        <f>VLOOKUP(A43,様式第10号事業費及び積算根拠資料!$A$6:$M$105,10,FALSE)</f>
        <v>0</v>
      </c>
      <c r="K43" s="102">
        <f>VLOOKUP(A43,様式第10号事業費及び積算根拠資料!$A$6:$M$105,11,FALSE)</f>
        <v>0</v>
      </c>
      <c r="L43" s="102">
        <f>VLOOKUP(A43,様式第10号事業費及び積算根拠資料!$A$6:$M$105,12,FALSE)</f>
        <v>0</v>
      </c>
      <c r="M43" s="102">
        <f>VLOOKUP(A43,様式第10号事業費及び積算根拠資料!$A$6:$M$105,13,FALSE)</f>
        <v>0</v>
      </c>
      <c r="N43" s="1"/>
      <c r="O43" s="1">
        <v>8</v>
      </c>
      <c r="P43" s="1">
        <v>200</v>
      </c>
      <c r="Q43" s="1"/>
      <c r="R43" s="3">
        <f t="shared" si="4"/>
        <v>24192</v>
      </c>
      <c r="S43" s="3">
        <f t="shared" ref="S43:S71" si="5">M43*O43*P43*H43/1000*$R$2</f>
        <v>0</v>
      </c>
      <c r="T43" s="3">
        <f t="shared" si="2"/>
        <v>24192</v>
      </c>
    </row>
    <row r="44" spans="1:20" x14ac:dyDescent="0.4">
      <c r="A44" s="2" t="str">
        <f t="shared" si="1"/>
        <v>蛍光灯Hf32W  ブラケット  防雨型直付型142</v>
      </c>
      <c r="B44" s="109">
        <v>39</v>
      </c>
      <c r="C44" s="11" t="s">
        <v>141</v>
      </c>
      <c r="D44" s="1" t="s">
        <v>336</v>
      </c>
      <c r="E44" s="4" t="s">
        <v>247</v>
      </c>
      <c r="F44" s="97">
        <v>1</v>
      </c>
      <c r="G44" s="26">
        <v>42</v>
      </c>
      <c r="H44" s="4">
        <v>4</v>
      </c>
      <c r="I44" s="102" t="str">
        <f>VLOOKUP(A44,様式第10号事業費及び積算根拠資料!$A$6:$M$105,9,FALSE)</f>
        <v>LBF3MP/RP-4-26</v>
      </c>
      <c r="J44" s="102">
        <f>VLOOKUP(A44,様式第10号事業費及び積算根拠資料!$A$6:$M$105,10,FALSE)</f>
        <v>0</v>
      </c>
      <c r="K44" s="102">
        <f>VLOOKUP(A44,様式第10号事業費及び積算根拠資料!$A$6:$M$105,11,FALSE)</f>
        <v>0</v>
      </c>
      <c r="L44" s="102">
        <f>VLOOKUP(A44,様式第10号事業費及び積算根拠資料!$A$6:$M$105,12,FALSE)</f>
        <v>0</v>
      </c>
      <c r="M44" s="102">
        <f>VLOOKUP(A44,様式第10号事業費及び積算根拠資料!$A$6:$M$105,13,FALSE)</f>
        <v>0</v>
      </c>
      <c r="N44" s="1"/>
      <c r="O44" s="1">
        <v>8</v>
      </c>
      <c r="P44" s="1">
        <v>200</v>
      </c>
      <c r="Q44" s="1"/>
      <c r="R44" s="3">
        <f t="shared" si="4"/>
        <v>6048</v>
      </c>
      <c r="S44" s="3">
        <f t="shared" si="5"/>
        <v>0</v>
      </c>
      <c r="T44" s="3">
        <f t="shared" si="2"/>
        <v>6048</v>
      </c>
    </row>
    <row r="45" spans="1:20" x14ac:dyDescent="0.4">
      <c r="A45" s="2" t="str">
        <f t="shared" si="1"/>
        <v>蛍光灯Hf16W埋込型226</v>
      </c>
      <c r="B45" s="109">
        <v>40</v>
      </c>
      <c r="C45" s="11" t="s">
        <v>141</v>
      </c>
      <c r="D45" s="1" t="s">
        <v>283</v>
      </c>
      <c r="E45" s="4" t="s">
        <v>272</v>
      </c>
      <c r="F45" s="97">
        <v>2</v>
      </c>
      <c r="G45" s="26">
        <v>26</v>
      </c>
      <c r="H45" s="4">
        <v>1</v>
      </c>
      <c r="I45" s="102" t="str">
        <f>VLOOKUP(A45,様式第10号事業費及び積算根拠資料!$A$6:$M$105,9,FALSE)</f>
        <v>LRS3-2-30</v>
      </c>
      <c r="J45" s="102">
        <f>VLOOKUP(A45,様式第10号事業費及び積算根拠資料!$A$6:$M$105,10,FALSE)</f>
        <v>0</v>
      </c>
      <c r="K45" s="102">
        <f>VLOOKUP(A45,様式第10号事業費及び積算根拠資料!$A$6:$M$105,11,FALSE)</f>
        <v>0</v>
      </c>
      <c r="L45" s="102">
        <f>VLOOKUP(A45,様式第10号事業費及び積算根拠資料!$A$6:$M$105,12,FALSE)</f>
        <v>0</v>
      </c>
      <c r="M45" s="102">
        <f>VLOOKUP(A45,様式第10号事業費及び積算根拠資料!$A$6:$M$105,13,FALSE)</f>
        <v>0</v>
      </c>
      <c r="N45" s="1"/>
      <c r="O45" s="1">
        <v>8</v>
      </c>
      <c r="P45" s="1">
        <v>200</v>
      </c>
      <c r="Q45" s="1"/>
      <c r="R45" s="3">
        <f t="shared" si="4"/>
        <v>1872</v>
      </c>
      <c r="S45" s="3">
        <f t="shared" si="5"/>
        <v>0</v>
      </c>
      <c r="T45" s="3">
        <f t="shared" si="2"/>
        <v>1872</v>
      </c>
    </row>
    <row r="46" spans="1:20" x14ac:dyDescent="0.4">
      <c r="A46" s="2" t="str">
        <f t="shared" si="1"/>
        <v>蛍光灯Hf32W埋込型242</v>
      </c>
      <c r="B46" s="109">
        <v>41</v>
      </c>
      <c r="C46" s="11" t="s">
        <v>141</v>
      </c>
      <c r="D46" s="1" t="s">
        <v>284</v>
      </c>
      <c r="E46" s="4" t="s">
        <v>272</v>
      </c>
      <c r="F46" s="97">
        <v>2</v>
      </c>
      <c r="G46" s="26">
        <v>42</v>
      </c>
      <c r="H46" s="4">
        <v>2</v>
      </c>
      <c r="I46" s="102" t="str">
        <f>VLOOKUP(A46,様式第10号事業費及び積算根拠資料!$A$6:$M$105,9,FALSE)</f>
        <v>LRS3-4-65</v>
      </c>
      <c r="J46" s="102">
        <f>VLOOKUP(A46,様式第10号事業費及び積算根拠資料!$A$6:$M$105,10,FALSE)</f>
        <v>0</v>
      </c>
      <c r="K46" s="102">
        <f>VLOOKUP(A46,様式第10号事業費及び積算根拠資料!$A$6:$M$105,11,FALSE)</f>
        <v>0</v>
      </c>
      <c r="L46" s="102">
        <f>VLOOKUP(A46,様式第10号事業費及び積算根拠資料!$A$6:$M$105,12,FALSE)</f>
        <v>0</v>
      </c>
      <c r="M46" s="102">
        <f>VLOOKUP(A46,様式第10号事業費及び積算根拠資料!$A$6:$M$105,13,FALSE)</f>
        <v>0</v>
      </c>
      <c r="N46" s="1"/>
      <c r="O46" s="1">
        <v>8</v>
      </c>
      <c r="P46" s="1">
        <v>200</v>
      </c>
      <c r="Q46" s="1"/>
      <c r="R46" s="3">
        <f t="shared" si="4"/>
        <v>6048</v>
      </c>
      <c r="S46" s="3">
        <f t="shared" si="5"/>
        <v>0</v>
      </c>
      <c r="T46" s="3">
        <f t="shared" si="2"/>
        <v>6048</v>
      </c>
    </row>
    <row r="47" spans="1:20" x14ac:dyDescent="0.4">
      <c r="A47" s="2" t="str">
        <f t="shared" si="1"/>
        <v>スーパースリム  連結型直付型142</v>
      </c>
      <c r="B47" s="109">
        <v>42</v>
      </c>
      <c r="C47" s="11" t="s">
        <v>141</v>
      </c>
      <c r="D47" s="1" t="s">
        <v>279</v>
      </c>
      <c r="E47" s="4" t="s">
        <v>247</v>
      </c>
      <c r="F47" s="97">
        <v>1</v>
      </c>
      <c r="G47" s="26">
        <v>42</v>
      </c>
      <c r="H47" s="4">
        <v>84</v>
      </c>
      <c r="I47" s="102" t="str">
        <f>VLOOKUP(A47,様式第10号事業費及び積算根拠資料!$A$6:$M$105,9,FALSE)</f>
        <v>ランプ交換  光束2500lm以上</v>
      </c>
      <c r="J47" s="102">
        <f>VLOOKUP(A47,様式第10号事業費及び積算根拠資料!$A$6:$M$105,10,FALSE)</f>
        <v>0</v>
      </c>
      <c r="K47" s="102">
        <f>VLOOKUP(A47,様式第10号事業費及び積算根拠資料!$A$6:$M$105,11,FALSE)</f>
        <v>0</v>
      </c>
      <c r="L47" s="102">
        <f>VLOOKUP(A47,様式第10号事業費及び積算根拠資料!$A$6:$M$105,12,FALSE)</f>
        <v>0</v>
      </c>
      <c r="M47" s="102">
        <f>VLOOKUP(A47,様式第10号事業費及び積算根拠資料!$A$6:$M$105,13,FALSE)</f>
        <v>0</v>
      </c>
      <c r="N47" s="1"/>
      <c r="O47" s="1">
        <v>8</v>
      </c>
      <c r="P47" s="1">
        <v>200</v>
      </c>
      <c r="Q47" s="1"/>
      <c r="R47" s="3">
        <f t="shared" si="4"/>
        <v>127008</v>
      </c>
      <c r="S47" s="3">
        <f t="shared" si="5"/>
        <v>0</v>
      </c>
      <c r="T47" s="3">
        <f t="shared" si="2"/>
        <v>127008</v>
      </c>
    </row>
    <row r="48" spans="1:20" x14ac:dyDescent="0.4">
      <c r="A48" s="2" t="str">
        <f t="shared" si="1"/>
        <v>蛍光灯FL20W  ブラケット  防雨型直付型121.5</v>
      </c>
      <c r="B48" s="109">
        <v>43</v>
      </c>
      <c r="C48" s="11" t="s">
        <v>141</v>
      </c>
      <c r="D48" s="1" t="s">
        <v>322</v>
      </c>
      <c r="E48" s="4" t="s">
        <v>247</v>
      </c>
      <c r="F48" s="97">
        <v>1</v>
      </c>
      <c r="G48" s="26">
        <v>21.5</v>
      </c>
      <c r="H48" s="4">
        <v>1</v>
      </c>
      <c r="I48" s="102" t="str">
        <f>VLOOKUP(A48,様式第10号事業費及び積算根拠資料!$A$6:$M$105,9,FALSE)</f>
        <v>LBF3MP/RP-2-13</v>
      </c>
      <c r="J48" s="102">
        <f>VLOOKUP(A48,様式第10号事業費及び積算根拠資料!$A$6:$M$105,10,FALSE)</f>
        <v>0</v>
      </c>
      <c r="K48" s="102">
        <f>VLOOKUP(A48,様式第10号事業費及び積算根拠資料!$A$6:$M$105,11,FALSE)</f>
        <v>0</v>
      </c>
      <c r="L48" s="102">
        <f>VLOOKUP(A48,様式第10号事業費及び積算根拠資料!$A$6:$M$105,12,FALSE)</f>
        <v>0</v>
      </c>
      <c r="M48" s="102">
        <f>VLOOKUP(A48,様式第10号事業費及び積算根拠資料!$A$6:$M$105,13,FALSE)</f>
        <v>0</v>
      </c>
      <c r="N48" s="1"/>
      <c r="O48" s="1">
        <v>8</v>
      </c>
      <c r="P48" s="1">
        <v>200</v>
      </c>
      <c r="Q48" s="1"/>
      <c r="R48" s="3">
        <f t="shared" si="4"/>
        <v>774</v>
      </c>
      <c r="S48" s="3">
        <f t="shared" si="5"/>
        <v>0</v>
      </c>
      <c r="T48" s="3">
        <f t="shared" si="2"/>
        <v>774</v>
      </c>
    </row>
    <row r="49" spans="1:20" x14ac:dyDescent="0.4">
      <c r="A49" s="2" t="str">
        <f t="shared" si="1"/>
        <v>ブラケット（非常灯兼用）直付型145.7</v>
      </c>
      <c r="B49" s="109">
        <v>44</v>
      </c>
      <c r="C49" s="11" t="s">
        <v>141</v>
      </c>
      <c r="D49" s="1" t="s">
        <v>136</v>
      </c>
      <c r="E49" s="4" t="s">
        <v>247</v>
      </c>
      <c r="F49" s="97">
        <v>1</v>
      </c>
      <c r="G49" s="26">
        <v>45.7</v>
      </c>
      <c r="H49" s="4">
        <v>1</v>
      </c>
      <c r="I49" s="102" t="str">
        <f>VLOOKUP(A49,様式第10号事業費及び積算根拠資料!$A$6:$M$105,9,FALSE)</f>
        <v>K1-LSS10-4-30</v>
      </c>
      <c r="J49" s="102">
        <f>VLOOKUP(A49,様式第10号事業費及び積算根拠資料!$A$6:$M$105,10,FALSE)</f>
        <v>0</v>
      </c>
      <c r="K49" s="102">
        <f>VLOOKUP(A49,様式第10号事業費及び積算根拠資料!$A$6:$M$105,11,FALSE)</f>
        <v>0</v>
      </c>
      <c r="L49" s="102">
        <f>VLOOKUP(A49,様式第10号事業費及び積算根拠資料!$A$6:$M$105,12,FALSE)</f>
        <v>0</v>
      </c>
      <c r="M49" s="102">
        <f>VLOOKUP(A49,様式第10号事業費及び積算根拠資料!$A$6:$M$105,13,FALSE)</f>
        <v>0</v>
      </c>
      <c r="N49" s="1"/>
      <c r="O49" s="1">
        <v>8</v>
      </c>
      <c r="P49" s="1">
        <v>200</v>
      </c>
      <c r="Q49" s="1"/>
      <c r="R49" s="3">
        <f t="shared" si="4"/>
        <v>1645.2</v>
      </c>
      <c r="S49" s="3">
        <f t="shared" si="5"/>
        <v>0</v>
      </c>
      <c r="T49" s="3">
        <f t="shared" si="2"/>
        <v>1645.2</v>
      </c>
    </row>
    <row r="50" spans="1:20" x14ac:dyDescent="0.4">
      <c r="A50" s="2" t="str">
        <f t="shared" si="1"/>
        <v>蛍光灯Hf16W 直付型126</v>
      </c>
      <c r="B50" s="109">
        <v>45</v>
      </c>
      <c r="C50" s="11" t="s">
        <v>19</v>
      </c>
      <c r="D50" s="1" t="s">
        <v>282</v>
      </c>
      <c r="E50" s="4" t="s">
        <v>247</v>
      </c>
      <c r="F50" s="97">
        <v>1</v>
      </c>
      <c r="G50" s="26">
        <v>26</v>
      </c>
      <c r="H50" s="4">
        <v>3</v>
      </c>
      <c r="I50" s="102" t="str">
        <f>VLOOKUP(A50,様式第10号事業費及び積算根拠資料!$A$6:$M$105,9,FALSE)</f>
        <v>LSS10-2-15</v>
      </c>
      <c r="J50" s="102">
        <f>VLOOKUP(A50,様式第10号事業費及び積算根拠資料!$A$6:$M$105,10,FALSE)</f>
        <v>0</v>
      </c>
      <c r="K50" s="102">
        <f>VLOOKUP(A50,様式第10号事業費及び積算根拠資料!$A$6:$M$105,11,FALSE)</f>
        <v>0</v>
      </c>
      <c r="L50" s="102">
        <f>VLOOKUP(A50,様式第10号事業費及び積算根拠資料!$A$6:$M$105,12,FALSE)</f>
        <v>0</v>
      </c>
      <c r="M50" s="102">
        <f>VLOOKUP(A50,様式第10号事業費及び積算根拠資料!$A$6:$M$105,13,FALSE)</f>
        <v>0</v>
      </c>
      <c r="N50" s="1"/>
      <c r="O50" s="1">
        <v>1</v>
      </c>
      <c r="P50" s="1">
        <v>200</v>
      </c>
      <c r="Q50" s="1"/>
      <c r="R50" s="3">
        <f t="shared" si="4"/>
        <v>351</v>
      </c>
      <c r="S50" s="3">
        <f t="shared" si="5"/>
        <v>0</v>
      </c>
      <c r="T50" s="3">
        <f t="shared" si="2"/>
        <v>351</v>
      </c>
    </row>
    <row r="51" spans="1:20" x14ac:dyDescent="0.4">
      <c r="A51" s="2" t="str">
        <f t="shared" si="1"/>
        <v>蛍光灯Hf16W直付型226</v>
      </c>
      <c r="B51" s="109">
        <v>46</v>
      </c>
      <c r="C51" s="11" t="s">
        <v>19</v>
      </c>
      <c r="D51" s="1" t="s">
        <v>258</v>
      </c>
      <c r="E51" s="4" t="s">
        <v>247</v>
      </c>
      <c r="F51" s="97">
        <v>2</v>
      </c>
      <c r="G51" s="26">
        <v>26</v>
      </c>
      <c r="H51" s="4">
        <v>2</v>
      </c>
      <c r="I51" s="102" t="str">
        <f>VLOOKUP(A51,様式第10号事業費及び積算根拠資料!$A$6:$M$105,9,FALSE)</f>
        <v>LSS10-2-30</v>
      </c>
      <c r="J51" s="102">
        <f>VLOOKUP(A51,様式第10号事業費及び積算根拠資料!$A$6:$M$105,10,FALSE)</f>
        <v>0</v>
      </c>
      <c r="K51" s="102">
        <f>VLOOKUP(A51,様式第10号事業費及び積算根拠資料!$A$6:$M$105,11,FALSE)</f>
        <v>0</v>
      </c>
      <c r="L51" s="102">
        <f>VLOOKUP(A51,様式第10号事業費及び積算根拠資料!$A$6:$M$105,12,FALSE)</f>
        <v>0</v>
      </c>
      <c r="M51" s="102">
        <f>VLOOKUP(A51,様式第10号事業費及び積算根拠資料!$A$6:$M$105,13,FALSE)</f>
        <v>0</v>
      </c>
      <c r="N51" s="1"/>
      <c r="O51" s="1">
        <v>1</v>
      </c>
      <c r="P51" s="1">
        <v>200</v>
      </c>
      <c r="Q51" s="1"/>
      <c r="R51" s="3">
        <f t="shared" si="4"/>
        <v>468</v>
      </c>
      <c r="S51" s="3">
        <f t="shared" si="5"/>
        <v>0</v>
      </c>
      <c r="T51" s="3">
        <f t="shared" si="2"/>
        <v>468</v>
      </c>
    </row>
    <row r="52" spans="1:20" x14ac:dyDescent="0.4">
      <c r="A52" s="2" t="str">
        <f t="shared" si="1"/>
        <v>蛍光灯Hf16W 直付型326</v>
      </c>
      <c r="B52" s="109">
        <v>47</v>
      </c>
      <c r="C52" s="11" t="s">
        <v>19</v>
      </c>
      <c r="D52" s="1" t="s">
        <v>282</v>
      </c>
      <c r="E52" s="4" t="s">
        <v>247</v>
      </c>
      <c r="F52" s="97">
        <v>3</v>
      </c>
      <c r="G52" s="26">
        <v>26</v>
      </c>
      <c r="H52" s="4">
        <v>8</v>
      </c>
      <c r="I52" s="102" t="str">
        <f>VLOOKUP(A52,様式第10号事業費及び積算根拠資料!$A$6:$M$105,9,FALSE)</f>
        <v>光束3000lm以上</v>
      </c>
      <c r="J52" s="102">
        <f>VLOOKUP(A52,様式第10号事業費及び積算根拠資料!$A$6:$M$105,10,FALSE)</f>
        <v>0</v>
      </c>
      <c r="K52" s="102">
        <f>VLOOKUP(A52,様式第10号事業費及び積算根拠資料!$A$6:$M$105,11,FALSE)</f>
        <v>0</v>
      </c>
      <c r="L52" s="102">
        <f>VLOOKUP(A52,様式第10号事業費及び積算根拠資料!$A$6:$M$105,12,FALSE)</f>
        <v>0</v>
      </c>
      <c r="M52" s="102">
        <f>VLOOKUP(A52,様式第10号事業費及び積算根拠資料!$A$6:$M$105,13,FALSE)</f>
        <v>0</v>
      </c>
      <c r="N52" s="1"/>
      <c r="O52" s="1">
        <v>1</v>
      </c>
      <c r="P52" s="1">
        <v>200</v>
      </c>
      <c r="Q52" s="1"/>
      <c r="R52" s="3">
        <f t="shared" si="4"/>
        <v>2808</v>
      </c>
      <c r="S52" s="3">
        <f t="shared" si="5"/>
        <v>0</v>
      </c>
      <c r="T52" s="3">
        <f t="shared" si="2"/>
        <v>2808</v>
      </c>
    </row>
    <row r="53" spans="1:20" x14ac:dyDescent="0.4">
      <c r="A53" s="2" t="str">
        <f t="shared" si="1"/>
        <v>蛍光灯Hf32W直付型142</v>
      </c>
      <c r="B53" s="109">
        <v>48</v>
      </c>
      <c r="C53" s="11" t="s">
        <v>143</v>
      </c>
      <c r="D53" s="1" t="s">
        <v>284</v>
      </c>
      <c r="E53" s="4" t="s">
        <v>247</v>
      </c>
      <c r="F53" s="97">
        <v>1</v>
      </c>
      <c r="G53" s="26">
        <v>42</v>
      </c>
      <c r="H53" s="4">
        <v>1</v>
      </c>
      <c r="I53" s="102" t="str">
        <f>VLOOKUP(A53,様式第10号事業費及び積算根拠資料!$A$6:$M$105,9,FALSE)</f>
        <v>LSS10-4-30</v>
      </c>
      <c r="J53" s="102">
        <f>VLOOKUP(A53,様式第10号事業費及び積算根拠資料!$A$6:$M$105,10,FALSE)</f>
        <v>0</v>
      </c>
      <c r="K53" s="102">
        <f>VLOOKUP(A53,様式第10号事業費及び積算根拠資料!$A$6:$M$105,11,FALSE)</f>
        <v>0</v>
      </c>
      <c r="L53" s="102">
        <f>VLOOKUP(A53,様式第10号事業費及び積算根拠資料!$A$6:$M$105,12,FALSE)</f>
        <v>0</v>
      </c>
      <c r="M53" s="102">
        <f>VLOOKUP(A53,様式第10号事業費及び積算根拠資料!$A$6:$M$105,13,FALSE)</f>
        <v>0</v>
      </c>
      <c r="N53" s="1"/>
      <c r="O53" s="1">
        <v>1</v>
      </c>
      <c r="P53" s="1">
        <v>200</v>
      </c>
      <c r="Q53" s="1"/>
      <c r="R53" s="3">
        <f t="shared" si="4"/>
        <v>189</v>
      </c>
      <c r="S53" s="3">
        <f t="shared" si="5"/>
        <v>0</v>
      </c>
      <c r="T53" s="3">
        <f t="shared" si="2"/>
        <v>189</v>
      </c>
    </row>
    <row r="54" spans="1:20" x14ac:dyDescent="0.4">
      <c r="A54" s="2" t="str">
        <f t="shared" si="1"/>
        <v>蛍光灯Hf32W直付型242</v>
      </c>
      <c r="B54" s="109">
        <v>49</v>
      </c>
      <c r="C54" s="11" t="s">
        <v>143</v>
      </c>
      <c r="D54" s="1" t="s">
        <v>284</v>
      </c>
      <c r="E54" s="4" t="s">
        <v>247</v>
      </c>
      <c r="F54" s="97">
        <v>2</v>
      </c>
      <c r="G54" s="26">
        <v>42</v>
      </c>
      <c r="H54" s="4">
        <v>19</v>
      </c>
      <c r="I54" s="102" t="str">
        <f>VLOOKUP(A54,様式第10号事業費及び積算根拠資料!$A$6:$M$105,9,FALSE)</f>
        <v>LSS10-4-65</v>
      </c>
      <c r="J54" s="102">
        <f>VLOOKUP(A54,様式第10号事業費及び積算根拠資料!$A$6:$M$105,10,FALSE)</f>
        <v>0</v>
      </c>
      <c r="K54" s="102">
        <f>VLOOKUP(A54,様式第10号事業費及び積算根拠資料!$A$6:$M$105,11,FALSE)</f>
        <v>0</v>
      </c>
      <c r="L54" s="102">
        <f>VLOOKUP(A54,様式第10号事業費及び積算根拠資料!$A$6:$M$105,12,FALSE)</f>
        <v>0</v>
      </c>
      <c r="M54" s="102">
        <f>VLOOKUP(A54,様式第10号事業費及び積算根拠資料!$A$6:$M$105,13,FALSE)</f>
        <v>0</v>
      </c>
      <c r="N54" s="1"/>
      <c r="O54" s="1">
        <v>1</v>
      </c>
      <c r="P54" s="1">
        <v>200</v>
      </c>
      <c r="Q54" s="1"/>
      <c r="R54" s="3">
        <f t="shared" si="4"/>
        <v>7182</v>
      </c>
      <c r="S54" s="3">
        <f t="shared" si="5"/>
        <v>0</v>
      </c>
      <c r="T54" s="3">
        <f t="shared" si="2"/>
        <v>7182</v>
      </c>
    </row>
    <row r="55" spans="1:20" x14ac:dyDescent="0.4">
      <c r="A55" s="2" t="str">
        <f t="shared" si="1"/>
        <v>蛍光灯Hf32W  黒板灯埋込型142</v>
      </c>
      <c r="B55" s="109">
        <v>50</v>
      </c>
      <c r="C55" s="11" t="s">
        <v>19</v>
      </c>
      <c r="D55" s="1" t="s">
        <v>289</v>
      </c>
      <c r="E55" s="4" t="s">
        <v>272</v>
      </c>
      <c r="F55" s="97">
        <v>1</v>
      </c>
      <c r="G55" s="26">
        <v>42</v>
      </c>
      <c r="H55" s="4">
        <v>4</v>
      </c>
      <c r="I55" s="102" t="str">
        <f>VLOOKUP(A55,様式第10号事業費及び積算根拠資料!$A$6:$M$105,9,FALSE)</f>
        <v>LRS8-4-43</v>
      </c>
      <c r="J55" s="102">
        <f>VLOOKUP(A55,様式第10号事業費及び積算根拠資料!$A$6:$M$105,10,FALSE)</f>
        <v>0</v>
      </c>
      <c r="K55" s="102">
        <f>VLOOKUP(A55,様式第10号事業費及び積算根拠資料!$A$6:$M$105,11,FALSE)</f>
        <v>0</v>
      </c>
      <c r="L55" s="102">
        <f>VLOOKUP(A55,様式第10号事業費及び積算根拠資料!$A$6:$M$105,12,FALSE)</f>
        <v>0</v>
      </c>
      <c r="M55" s="102">
        <f>VLOOKUP(A55,様式第10号事業費及び積算根拠資料!$A$6:$M$105,13,FALSE)</f>
        <v>0</v>
      </c>
      <c r="N55" s="1"/>
      <c r="O55" s="1">
        <v>1</v>
      </c>
      <c r="P55" s="1">
        <v>200</v>
      </c>
      <c r="Q55" s="1"/>
      <c r="R55" s="3">
        <f t="shared" si="4"/>
        <v>756</v>
      </c>
      <c r="S55" s="3">
        <f t="shared" si="5"/>
        <v>0</v>
      </c>
      <c r="T55" s="3">
        <f t="shared" si="2"/>
        <v>756</v>
      </c>
    </row>
    <row r="56" spans="1:20" x14ac:dyDescent="0.4">
      <c r="A56" s="2" t="str">
        <f t="shared" si="1"/>
        <v>蛍光灯FL20W 直付型221.5</v>
      </c>
      <c r="B56" s="109">
        <v>51</v>
      </c>
      <c r="C56" s="11" t="s">
        <v>19</v>
      </c>
      <c r="D56" s="1" t="s">
        <v>278</v>
      </c>
      <c r="E56" s="4" t="s">
        <v>247</v>
      </c>
      <c r="F56" s="97">
        <v>2</v>
      </c>
      <c r="G56" s="26">
        <v>21.5</v>
      </c>
      <c r="H56" s="4">
        <v>1</v>
      </c>
      <c r="I56" s="102" t="str">
        <f>VLOOKUP(A56,様式第10号事業費及び積算根拠資料!$A$6:$M$105,9,FALSE)</f>
        <v>LSS10-2-30</v>
      </c>
      <c r="J56" s="102">
        <f>VLOOKUP(A56,様式第10号事業費及び積算根拠資料!$A$6:$M$105,10,FALSE)</f>
        <v>0</v>
      </c>
      <c r="K56" s="102">
        <f>VLOOKUP(A56,様式第10号事業費及び積算根拠資料!$A$6:$M$105,11,FALSE)</f>
        <v>0</v>
      </c>
      <c r="L56" s="102">
        <f>VLOOKUP(A56,様式第10号事業費及び積算根拠資料!$A$6:$M$105,12,FALSE)</f>
        <v>0</v>
      </c>
      <c r="M56" s="102">
        <f>VLOOKUP(A56,様式第10号事業費及び積算根拠資料!$A$6:$M$105,13,FALSE)</f>
        <v>0</v>
      </c>
      <c r="N56" s="1"/>
      <c r="O56" s="1">
        <v>1</v>
      </c>
      <c r="P56" s="1">
        <v>200</v>
      </c>
      <c r="Q56" s="1"/>
      <c r="R56" s="3">
        <f t="shared" si="4"/>
        <v>193.5</v>
      </c>
      <c r="S56" s="3">
        <f t="shared" si="5"/>
        <v>0</v>
      </c>
      <c r="T56" s="3">
        <f t="shared" si="2"/>
        <v>193.5</v>
      </c>
    </row>
    <row r="57" spans="1:20" x14ac:dyDescent="0.4">
      <c r="A57" s="2" t="str">
        <f t="shared" si="1"/>
        <v>蛍光灯FL40W  防雨型直付型245.7</v>
      </c>
      <c r="B57" s="109">
        <v>52</v>
      </c>
      <c r="C57" s="11" t="s">
        <v>19</v>
      </c>
      <c r="D57" s="1" t="s">
        <v>323</v>
      </c>
      <c r="E57" s="4" t="s">
        <v>247</v>
      </c>
      <c r="F57" s="97">
        <v>2</v>
      </c>
      <c r="G57" s="26">
        <v>45.7</v>
      </c>
      <c r="H57" s="4">
        <v>11</v>
      </c>
      <c r="I57" s="102" t="str">
        <f>VLOOKUP(A57,様式第10号事業費及び積算根拠資料!$A$6:$M$105,9,FALSE)</f>
        <v>LSS10MP/RP-4-64</v>
      </c>
      <c r="J57" s="102">
        <f>VLOOKUP(A57,様式第10号事業費及び積算根拠資料!$A$6:$M$105,10,FALSE)</f>
        <v>0</v>
      </c>
      <c r="K57" s="102">
        <f>VLOOKUP(A57,様式第10号事業費及び積算根拠資料!$A$6:$M$105,11,FALSE)</f>
        <v>0</v>
      </c>
      <c r="L57" s="102">
        <f>VLOOKUP(A57,様式第10号事業費及び積算根拠資料!$A$6:$M$105,12,FALSE)</f>
        <v>0</v>
      </c>
      <c r="M57" s="102">
        <f>VLOOKUP(A57,様式第10号事業費及び積算根拠資料!$A$6:$M$105,13,FALSE)</f>
        <v>0</v>
      </c>
      <c r="N57" s="1"/>
      <c r="O57" s="1">
        <v>1</v>
      </c>
      <c r="P57" s="1">
        <v>200</v>
      </c>
      <c r="Q57" s="1"/>
      <c r="R57" s="3">
        <f t="shared" si="4"/>
        <v>4524.3000000000011</v>
      </c>
      <c r="S57" s="3">
        <f t="shared" si="5"/>
        <v>0</v>
      </c>
      <c r="T57" s="3">
        <f t="shared" si="2"/>
        <v>4524.3000000000011</v>
      </c>
    </row>
    <row r="58" spans="1:20" x14ac:dyDescent="0.4">
      <c r="A58" s="2" t="str">
        <f t="shared" si="1"/>
        <v>蛍光灯FL40W直付型145.7</v>
      </c>
      <c r="B58" s="109">
        <v>53</v>
      </c>
      <c r="C58" s="11" t="s">
        <v>19</v>
      </c>
      <c r="D58" s="1" t="s">
        <v>257</v>
      </c>
      <c r="E58" s="4" t="s">
        <v>247</v>
      </c>
      <c r="F58" s="97">
        <v>1</v>
      </c>
      <c r="G58" s="26">
        <v>45.7</v>
      </c>
      <c r="H58" s="4">
        <v>8</v>
      </c>
      <c r="I58" s="102" t="str">
        <f>VLOOKUP(A58,様式第10号事業費及び積算根拠資料!$A$6:$M$105,9,FALSE)</f>
        <v>LSS10-4-30</v>
      </c>
      <c r="J58" s="102">
        <f>VLOOKUP(A58,様式第10号事業費及び積算根拠資料!$A$6:$M$105,10,FALSE)</f>
        <v>0</v>
      </c>
      <c r="K58" s="102">
        <f>VLOOKUP(A58,様式第10号事業費及び積算根拠資料!$A$6:$M$105,11,FALSE)</f>
        <v>0</v>
      </c>
      <c r="L58" s="102">
        <f>VLOOKUP(A58,様式第10号事業費及び積算根拠資料!$A$6:$M$105,12,FALSE)</f>
        <v>0</v>
      </c>
      <c r="M58" s="102">
        <f>VLOOKUP(A58,様式第10号事業費及び積算根拠資料!$A$6:$M$105,13,FALSE)</f>
        <v>0</v>
      </c>
      <c r="N58" s="1"/>
      <c r="O58" s="1">
        <v>1</v>
      </c>
      <c r="P58" s="1">
        <v>200</v>
      </c>
      <c r="Q58" s="1"/>
      <c r="R58" s="3">
        <f t="shared" si="4"/>
        <v>1645.2</v>
      </c>
      <c r="S58" s="3">
        <f t="shared" si="5"/>
        <v>0</v>
      </c>
      <c r="T58" s="3">
        <f t="shared" si="2"/>
        <v>1645.2</v>
      </c>
    </row>
    <row r="59" spans="1:20" x14ac:dyDescent="0.4">
      <c r="A59" s="2" t="str">
        <f t="shared" si="1"/>
        <v>ブラケット  防雨型直付型112</v>
      </c>
      <c r="B59" s="109">
        <v>54</v>
      </c>
      <c r="C59" s="11" t="s">
        <v>143</v>
      </c>
      <c r="D59" s="1" t="s">
        <v>335</v>
      </c>
      <c r="E59" s="4" t="s">
        <v>247</v>
      </c>
      <c r="F59" s="97">
        <v>1</v>
      </c>
      <c r="G59" s="26">
        <v>12</v>
      </c>
      <c r="H59" s="4">
        <v>5</v>
      </c>
      <c r="I59" s="102" t="str">
        <f>VLOOKUP(A59,様式第10号事業費及び積算根拠資料!$A$6:$M$105,9,FALSE)</f>
        <v>LBF3MP/RP-2-13</v>
      </c>
      <c r="J59" s="102">
        <f>VLOOKUP(A59,様式第10号事業費及び積算根拠資料!$A$6:$M$105,10,FALSE)</f>
        <v>0</v>
      </c>
      <c r="K59" s="102">
        <f>VLOOKUP(A59,様式第10号事業費及び積算根拠資料!$A$6:$M$105,11,FALSE)</f>
        <v>0</v>
      </c>
      <c r="L59" s="102">
        <f>VLOOKUP(A59,様式第10号事業費及び積算根拠資料!$A$6:$M$105,12,FALSE)</f>
        <v>0</v>
      </c>
      <c r="M59" s="102">
        <f>VLOOKUP(A59,様式第10号事業費及び積算根拠資料!$A$6:$M$105,13,FALSE)</f>
        <v>0</v>
      </c>
      <c r="N59" s="1"/>
      <c r="O59" s="1">
        <v>1</v>
      </c>
      <c r="P59" s="1">
        <v>200</v>
      </c>
      <c r="Q59" s="1"/>
      <c r="R59" s="3">
        <f t="shared" si="4"/>
        <v>270</v>
      </c>
      <c r="S59" s="3">
        <f t="shared" si="5"/>
        <v>0</v>
      </c>
      <c r="T59" s="3">
        <f t="shared" si="2"/>
        <v>270</v>
      </c>
    </row>
    <row r="60" spans="1:20" x14ac:dyDescent="0.4">
      <c r="A60" s="2" t="str">
        <f t="shared" si="1"/>
        <v>蛍光灯FL40W  トラフ型  防雨型直付型145.7</v>
      </c>
      <c r="B60" s="109">
        <v>55</v>
      </c>
      <c r="C60" s="11" t="s">
        <v>43</v>
      </c>
      <c r="D60" s="1" t="s">
        <v>324</v>
      </c>
      <c r="E60" s="4" t="s">
        <v>247</v>
      </c>
      <c r="F60" s="97">
        <v>1</v>
      </c>
      <c r="G60" s="26">
        <v>45.7</v>
      </c>
      <c r="H60" s="4">
        <v>1</v>
      </c>
      <c r="I60" s="102" t="str">
        <f>VLOOKUP(A60,様式第10号事業費及び積算根拠資料!$A$6:$M$105,9,FALSE)</f>
        <v>LSS1MP/RP-4-30</v>
      </c>
      <c r="J60" s="102">
        <f>VLOOKUP(A60,様式第10号事業費及び積算根拠資料!$A$6:$M$105,10,FALSE)</f>
        <v>0</v>
      </c>
      <c r="K60" s="102">
        <f>VLOOKUP(A60,様式第10号事業費及び積算根拠資料!$A$6:$M$105,11,FALSE)</f>
        <v>0</v>
      </c>
      <c r="L60" s="102">
        <f>VLOOKUP(A60,様式第10号事業費及び積算根拠資料!$A$6:$M$105,12,FALSE)</f>
        <v>0</v>
      </c>
      <c r="M60" s="102">
        <f>VLOOKUP(A60,様式第10号事業費及び積算根拠資料!$A$6:$M$105,13,FALSE)</f>
        <v>0</v>
      </c>
      <c r="N60" s="1"/>
      <c r="O60" s="1">
        <v>1</v>
      </c>
      <c r="P60" s="1">
        <v>200</v>
      </c>
      <c r="Q60" s="1"/>
      <c r="R60" s="3">
        <f t="shared" si="4"/>
        <v>205.65</v>
      </c>
      <c r="S60" s="3">
        <f t="shared" si="5"/>
        <v>0</v>
      </c>
      <c r="T60" s="3">
        <f t="shared" si="2"/>
        <v>205.65</v>
      </c>
    </row>
    <row r="61" spans="1:20" x14ac:dyDescent="0.4">
      <c r="A61" s="2" t="str">
        <f t="shared" si="1"/>
        <v>蛍光灯FL40W直付型145.7</v>
      </c>
      <c r="B61" s="109">
        <v>56</v>
      </c>
      <c r="C61" s="11" t="s">
        <v>43</v>
      </c>
      <c r="D61" s="1" t="s">
        <v>257</v>
      </c>
      <c r="E61" s="4" t="s">
        <v>247</v>
      </c>
      <c r="F61" s="97">
        <v>1</v>
      </c>
      <c r="G61" s="26">
        <v>45.7</v>
      </c>
      <c r="H61" s="4">
        <v>2</v>
      </c>
      <c r="I61" s="102" t="str">
        <f>VLOOKUP(A61,様式第10号事業費及び積算根拠資料!$A$6:$M$105,9,FALSE)</f>
        <v>LSS10-4-30</v>
      </c>
      <c r="J61" s="102">
        <f>VLOOKUP(A61,様式第10号事業費及び積算根拠資料!$A$6:$M$105,10,FALSE)</f>
        <v>0</v>
      </c>
      <c r="K61" s="102">
        <f>VLOOKUP(A61,様式第10号事業費及び積算根拠資料!$A$6:$M$105,11,FALSE)</f>
        <v>0</v>
      </c>
      <c r="L61" s="102">
        <f>VLOOKUP(A61,様式第10号事業費及び積算根拠資料!$A$6:$M$105,12,FALSE)</f>
        <v>0</v>
      </c>
      <c r="M61" s="102">
        <f>VLOOKUP(A61,様式第10号事業費及び積算根拠資料!$A$6:$M$105,13,FALSE)</f>
        <v>0</v>
      </c>
      <c r="N61" s="1"/>
      <c r="O61" s="1">
        <v>1</v>
      </c>
      <c r="P61" s="1">
        <v>200</v>
      </c>
      <c r="Q61" s="1"/>
      <c r="R61" s="3">
        <f t="shared" si="4"/>
        <v>411.3</v>
      </c>
      <c r="S61" s="3">
        <f t="shared" si="5"/>
        <v>0</v>
      </c>
      <c r="T61" s="3">
        <f t="shared" si="2"/>
        <v>411.3</v>
      </c>
    </row>
    <row r="62" spans="1:20" x14ac:dyDescent="0.4">
      <c r="A62" s="2" t="str">
        <f t="shared" si="1"/>
        <v>蛍光灯Hf16W直付型226</v>
      </c>
      <c r="B62" s="109">
        <v>57</v>
      </c>
      <c r="C62" s="11" t="s">
        <v>43</v>
      </c>
      <c r="D62" s="1" t="s">
        <v>258</v>
      </c>
      <c r="E62" s="4" t="s">
        <v>247</v>
      </c>
      <c r="F62" s="97">
        <v>2</v>
      </c>
      <c r="G62" s="26">
        <v>26</v>
      </c>
      <c r="H62" s="4">
        <v>1</v>
      </c>
      <c r="I62" s="102" t="str">
        <f>VLOOKUP(A62,様式第10号事業費及び積算根拠資料!$A$6:$M$105,9,FALSE)</f>
        <v>LSS10-2-30</v>
      </c>
      <c r="J62" s="102">
        <f>VLOOKUP(A62,様式第10号事業費及び積算根拠資料!$A$6:$M$105,10,FALSE)</f>
        <v>0</v>
      </c>
      <c r="K62" s="102">
        <f>VLOOKUP(A62,様式第10号事業費及び積算根拠資料!$A$6:$M$105,11,FALSE)</f>
        <v>0</v>
      </c>
      <c r="L62" s="102">
        <f>VLOOKUP(A62,様式第10号事業費及び積算根拠資料!$A$6:$M$105,12,FALSE)</f>
        <v>0</v>
      </c>
      <c r="M62" s="102">
        <f>VLOOKUP(A62,様式第10号事業費及び積算根拠資料!$A$6:$M$105,13,FALSE)</f>
        <v>0</v>
      </c>
      <c r="N62" s="1"/>
      <c r="O62" s="1">
        <v>1</v>
      </c>
      <c r="P62" s="1">
        <v>200</v>
      </c>
      <c r="Q62" s="1"/>
      <c r="R62" s="3">
        <f t="shared" si="4"/>
        <v>234</v>
      </c>
      <c r="S62" s="3">
        <f t="shared" si="5"/>
        <v>0</v>
      </c>
      <c r="T62" s="3">
        <f t="shared" si="2"/>
        <v>234</v>
      </c>
    </row>
    <row r="63" spans="1:20" x14ac:dyDescent="0.4">
      <c r="A63" s="2" t="str">
        <f t="shared" si="1"/>
        <v>蛍光灯Hf32W  ブラケット  防雨型直付型142</v>
      </c>
      <c r="B63" s="109">
        <v>58</v>
      </c>
      <c r="C63" s="11" t="s">
        <v>43</v>
      </c>
      <c r="D63" s="1" t="s">
        <v>336</v>
      </c>
      <c r="E63" s="4" t="s">
        <v>247</v>
      </c>
      <c r="F63" s="97">
        <v>1</v>
      </c>
      <c r="G63" s="26">
        <v>42</v>
      </c>
      <c r="H63" s="4">
        <v>1</v>
      </c>
      <c r="I63" s="102" t="str">
        <f>VLOOKUP(A63,様式第10号事業費及び積算根拠資料!$A$6:$M$105,9,FALSE)</f>
        <v>LBF3MP/RP-4-26</v>
      </c>
      <c r="J63" s="102">
        <f>VLOOKUP(A63,様式第10号事業費及び積算根拠資料!$A$6:$M$105,10,FALSE)</f>
        <v>0</v>
      </c>
      <c r="K63" s="102">
        <f>VLOOKUP(A63,様式第10号事業費及び積算根拠資料!$A$6:$M$105,11,FALSE)</f>
        <v>0</v>
      </c>
      <c r="L63" s="102">
        <f>VLOOKUP(A63,様式第10号事業費及び積算根拠資料!$A$6:$M$105,12,FALSE)</f>
        <v>0</v>
      </c>
      <c r="M63" s="102">
        <f>VLOOKUP(A63,様式第10号事業費及び積算根拠資料!$A$6:$M$105,13,FALSE)</f>
        <v>0</v>
      </c>
      <c r="N63" s="1"/>
      <c r="O63" s="1">
        <v>1</v>
      </c>
      <c r="P63" s="1">
        <v>200</v>
      </c>
      <c r="Q63" s="1"/>
      <c r="R63" s="3">
        <f t="shared" si="4"/>
        <v>189</v>
      </c>
      <c r="S63" s="3">
        <f t="shared" si="5"/>
        <v>0</v>
      </c>
      <c r="T63" s="3">
        <f t="shared" si="2"/>
        <v>189</v>
      </c>
    </row>
    <row r="64" spans="1:20" x14ac:dyDescent="0.4">
      <c r="A64" s="2" t="str">
        <f t="shared" si="1"/>
        <v>蛍光灯Hf32W直付型242</v>
      </c>
      <c r="B64" s="109">
        <v>59</v>
      </c>
      <c r="C64" s="11" t="s">
        <v>43</v>
      </c>
      <c r="D64" s="1" t="s">
        <v>284</v>
      </c>
      <c r="E64" s="4" t="s">
        <v>247</v>
      </c>
      <c r="F64" s="97">
        <v>2</v>
      </c>
      <c r="G64" s="26">
        <v>42</v>
      </c>
      <c r="H64" s="4">
        <v>2</v>
      </c>
      <c r="I64" s="102" t="str">
        <f>VLOOKUP(A64,様式第10号事業費及び積算根拠資料!$A$6:$M$105,9,FALSE)</f>
        <v>LSS10-4-65</v>
      </c>
      <c r="J64" s="102">
        <f>VLOOKUP(A64,様式第10号事業費及び積算根拠資料!$A$6:$M$105,10,FALSE)</f>
        <v>0</v>
      </c>
      <c r="K64" s="102">
        <f>VLOOKUP(A64,様式第10号事業費及び積算根拠資料!$A$6:$M$105,11,FALSE)</f>
        <v>0</v>
      </c>
      <c r="L64" s="102">
        <f>VLOOKUP(A64,様式第10号事業費及び積算根拠資料!$A$6:$M$105,12,FALSE)</f>
        <v>0</v>
      </c>
      <c r="M64" s="102">
        <f>VLOOKUP(A64,様式第10号事業費及び積算根拠資料!$A$6:$M$105,13,FALSE)</f>
        <v>0</v>
      </c>
      <c r="N64" s="1"/>
      <c r="O64" s="1">
        <v>1</v>
      </c>
      <c r="P64" s="1">
        <v>200</v>
      </c>
      <c r="Q64" s="1"/>
      <c r="R64" s="3">
        <f t="shared" si="4"/>
        <v>756</v>
      </c>
      <c r="S64" s="3">
        <f t="shared" si="5"/>
        <v>0</v>
      </c>
      <c r="T64" s="3">
        <f t="shared" si="2"/>
        <v>756</v>
      </c>
    </row>
    <row r="65" spans="1:20" x14ac:dyDescent="0.4">
      <c r="A65" s="2" t="str">
        <f t="shared" si="1"/>
        <v>蛍光灯Hf32W  Cチャン回避埋込型242</v>
      </c>
      <c r="B65" s="109">
        <v>60</v>
      </c>
      <c r="C65" s="11" t="s">
        <v>43</v>
      </c>
      <c r="D65" s="1" t="s">
        <v>287</v>
      </c>
      <c r="E65" s="4" t="s">
        <v>272</v>
      </c>
      <c r="F65" s="97">
        <v>2</v>
      </c>
      <c r="G65" s="26">
        <v>42</v>
      </c>
      <c r="H65" s="4">
        <v>2</v>
      </c>
      <c r="I65" s="102" t="str">
        <f>VLOOKUP(A65,様式第10号事業費及び積算根拠資料!$A$6:$M$105,9,FALSE)</f>
        <v>LRS3CC-4-65</v>
      </c>
      <c r="J65" s="102">
        <f>VLOOKUP(A65,様式第10号事業費及び積算根拠資料!$A$6:$M$105,10,FALSE)</f>
        <v>0</v>
      </c>
      <c r="K65" s="102">
        <f>VLOOKUP(A65,様式第10号事業費及び積算根拠資料!$A$6:$M$105,11,FALSE)</f>
        <v>0</v>
      </c>
      <c r="L65" s="102">
        <f>VLOOKUP(A65,様式第10号事業費及び積算根拠資料!$A$6:$M$105,12,FALSE)</f>
        <v>0</v>
      </c>
      <c r="M65" s="102">
        <f>VLOOKUP(A65,様式第10号事業費及び積算根拠資料!$A$6:$M$105,13,FALSE)</f>
        <v>0</v>
      </c>
      <c r="N65" s="1"/>
      <c r="O65" s="1">
        <v>1</v>
      </c>
      <c r="P65" s="1">
        <v>200</v>
      </c>
      <c r="Q65" s="1"/>
      <c r="R65" s="3">
        <f t="shared" si="4"/>
        <v>756</v>
      </c>
      <c r="S65" s="3">
        <f t="shared" si="5"/>
        <v>0</v>
      </c>
      <c r="T65" s="3">
        <f t="shared" si="2"/>
        <v>756</v>
      </c>
    </row>
    <row r="66" spans="1:20" x14ac:dyDescent="0.4">
      <c r="A66" s="2" t="str">
        <f t="shared" si="1"/>
        <v>蛍光灯Hf32W  反射笠付埋込型242</v>
      </c>
      <c r="B66" s="109">
        <v>61</v>
      </c>
      <c r="C66" s="11" t="s">
        <v>44</v>
      </c>
      <c r="D66" s="1" t="s">
        <v>275</v>
      </c>
      <c r="E66" s="4" t="s">
        <v>272</v>
      </c>
      <c r="F66" s="97">
        <v>2</v>
      </c>
      <c r="G66" s="26">
        <v>42</v>
      </c>
      <c r="H66" s="4">
        <v>3</v>
      </c>
      <c r="I66" s="102" t="str">
        <f>VLOOKUP(A66,様式第10号事業費及び積算根拠資料!$A$6:$M$105,9,FALSE)</f>
        <v>LRS3-4-65</v>
      </c>
      <c r="J66" s="102">
        <f>VLOOKUP(A66,様式第10号事業費及び積算根拠資料!$A$6:$M$105,10,FALSE)</f>
        <v>0</v>
      </c>
      <c r="K66" s="102">
        <f>VLOOKUP(A66,様式第10号事業費及び積算根拠資料!$A$6:$M$105,11,FALSE)</f>
        <v>0</v>
      </c>
      <c r="L66" s="102">
        <f>VLOOKUP(A66,様式第10号事業費及び積算根拠資料!$A$6:$M$105,12,FALSE)</f>
        <v>0</v>
      </c>
      <c r="M66" s="102">
        <f>VLOOKUP(A66,様式第10号事業費及び積算根拠資料!$A$6:$M$105,13,FALSE)</f>
        <v>0</v>
      </c>
      <c r="N66" s="1"/>
      <c r="O66" s="1">
        <v>1</v>
      </c>
      <c r="P66" s="1">
        <v>200</v>
      </c>
      <c r="Q66" s="1"/>
      <c r="R66" s="3">
        <f t="shared" si="4"/>
        <v>1134</v>
      </c>
      <c r="S66" s="3">
        <f t="shared" si="5"/>
        <v>0</v>
      </c>
      <c r="T66" s="3">
        <f t="shared" si="2"/>
        <v>1134</v>
      </c>
    </row>
    <row r="67" spans="1:20" x14ac:dyDescent="0.4">
      <c r="A67" s="2" t="str">
        <f t="shared" si="1"/>
        <v>スクエア照明埋込型238</v>
      </c>
      <c r="B67" s="109">
        <v>62</v>
      </c>
      <c r="C67" s="11" t="s">
        <v>43</v>
      </c>
      <c r="D67" s="1" t="s">
        <v>280</v>
      </c>
      <c r="E67" s="4" t="s">
        <v>272</v>
      </c>
      <c r="F67" s="97">
        <v>2</v>
      </c>
      <c r="G67" s="26">
        <v>38</v>
      </c>
      <c r="H67" s="4">
        <v>3</v>
      </c>
      <c r="I67" s="102" t="str">
        <f>VLOOKUP(A67,様式第10号事業費及び積算根拠資料!$A$6:$M$105,9,FALSE)</f>
        <v>光束4500lm以上</v>
      </c>
      <c r="J67" s="102">
        <f>VLOOKUP(A67,様式第10号事業費及び積算根拠資料!$A$6:$M$105,10,FALSE)</f>
        <v>0</v>
      </c>
      <c r="K67" s="102">
        <f>VLOOKUP(A67,様式第10号事業費及び積算根拠資料!$A$6:$M$105,11,FALSE)</f>
        <v>0</v>
      </c>
      <c r="L67" s="102">
        <f>VLOOKUP(A67,様式第10号事業費及び積算根拠資料!$A$6:$M$105,12,FALSE)</f>
        <v>0</v>
      </c>
      <c r="M67" s="102">
        <f>VLOOKUP(A67,様式第10号事業費及び積算根拠資料!$A$6:$M$105,13,FALSE)</f>
        <v>0</v>
      </c>
      <c r="N67" s="1"/>
      <c r="O67" s="1">
        <v>1</v>
      </c>
      <c r="P67" s="1">
        <v>200</v>
      </c>
      <c r="Q67" s="1"/>
      <c r="R67" s="3">
        <f t="shared" si="4"/>
        <v>1026</v>
      </c>
      <c r="S67" s="3">
        <f t="shared" si="5"/>
        <v>0</v>
      </c>
      <c r="T67" s="3">
        <f t="shared" si="2"/>
        <v>1026</v>
      </c>
    </row>
    <row r="68" spans="1:20" x14ac:dyDescent="0.4">
      <c r="A68" s="2" t="str">
        <f t="shared" si="1"/>
        <v>ブラケット  防雨型直付型112</v>
      </c>
      <c r="B68" s="109">
        <v>63</v>
      </c>
      <c r="C68" s="11" t="s">
        <v>43</v>
      </c>
      <c r="D68" s="1" t="s">
        <v>335</v>
      </c>
      <c r="E68" s="4" t="s">
        <v>247</v>
      </c>
      <c r="F68" s="97">
        <v>1</v>
      </c>
      <c r="G68" s="26">
        <v>12</v>
      </c>
      <c r="H68" s="4">
        <v>7</v>
      </c>
      <c r="I68" s="102" t="str">
        <f>VLOOKUP(A68,様式第10号事業費及び積算根拠資料!$A$6:$M$105,9,FALSE)</f>
        <v>LBF3MP/RP-2-13</v>
      </c>
      <c r="J68" s="102">
        <f>VLOOKUP(A68,様式第10号事業費及び積算根拠資料!$A$6:$M$105,10,FALSE)</f>
        <v>0</v>
      </c>
      <c r="K68" s="102">
        <f>VLOOKUP(A68,様式第10号事業費及び積算根拠資料!$A$6:$M$105,11,FALSE)</f>
        <v>0</v>
      </c>
      <c r="L68" s="102">
        <f>VLOOKUP(A68,様式第10号事業費及び積算根拠資料!$A$6:$M$105,12,FALSE)</f>
        <v>0</v>
      </c>
      <c r="M68" s="102">
        <f>VLOOKUP(A68,様式第10号事業費及び積算根拠資料!$A$6:$M$105,13,FALSE)</f>
        <v>0</v>
      </c>
      <c r="N68" s="1"/>
      <c r="O68" s="1">
        <v>1</v>
      </c>
      <c r="P68" s="1">
        <v>200</v>
      </c>
      <c r="Q68" s="1"/>
      <c r="R68" s="3">
        <f t="shared" si="4"/>
        <v>378</v>
      </c>
      <c r="S68" s="3">
        <f t="shared" si="5"/>
        <v>0</v>
      </c>
      <c r="T68" s="3">
        <f t="shared" si="2"/>
        <v>378</v>
      </c>
    </row>
    <row r="69" spans="1:20" x14ac:dyDescent="0.4">
      <c r="A69" s="2" t="str">
        <f t="shared" si="1"/>
        <v>防犯灯直付型126</v>
      </c>
      <c r="B69" s="109">
        <v>64</v>
      </c>
      <c r="C69" s="11" t="s">
        <v>100</v>
      </c>
      <c r="D69" s="1" t="s">
        <v>126</v>
      </c>
      <c r="E69" s="4" t="s">
        <v>247</v>
      </c>
      <c r="F69" s="97">
        <v>1</v>
      </c>
      <c r="G69" s="26">
        <v>26</v>
      </c>
      <c r="H69" s="4">
        <v>3</v>
      </c>
      <c r="I69" s="102" t="str">
        <f>VLOOKUP(A69,様式第10号事業費及び積算根拠資料!$A$6:$M$105,9,FALSE)</f>
        <v>LBF2RPS-10</v>
      </c>
      <c r="J69" s="102">
        <f>VLOOKUP(A69,様式第10号事業費及び積算根拠資料!$A$6:$M$105,10,FALSE)</f>
        <v>0</v>
      </c>
      <c r="K69" s="102">
        <f>VLOOKUP(A69,様式第10号事業費及び積算根拠資料!$A$6:$M$105,11,FALSE)</f>
        <v>0</v>
      </c>
      <c r="L69" s="102">
        <f>VLOOKUP(A69,様式第10号事業費及び積算根拠資料!$A$6:$M$105,12,FALSE)</f>
        <v>0</v>
      </c>
      <c r="M69" s="102">
        <f>VLOOKUP(A69,様式第10号事業費及び積算根拠資料!$A$6:$M$105,13,FALSE)</f>
        <v>0</v>
      </c>
      <c r="N69" s="1"/>
      <c r="O69" s="1">
        <v>12</v>
      </c>
      <c r="P69" s="1">
        <v>365</v>
      </c>
      <c r="Q69" s="1"/>
      <c r="R69" s="3">
        <f t="shared" si="4"/>
        <v>7686.9</v>
      </c>
      <c r="S69" s="3">
        <f t="shared" si="5"/>
        <v>0</v>
      </c>
      <c r="T69" s="3">
        <f t="shared" si="2"/>
        <v>7686.9</v>
      </c>
    </row>
    <row r="70" spans="1:20" x14ac:dyDescent="0.4">
      <c r="A70" s="2" t="str">
        <f t="shared" si="1"/>
        <v>片面B級BL形天井埋込型126</v>
      </c>
      <c r="B70" s="109">
        <v>65</v>
      </c>
      <c r="C70" s="11" t="s">
        <v>130</v>
      </c>
      <c r="D70" s="1" t="s">
        <v>362</v>
      </c>
      <c r="E70" s="4" t="s">
        <v>251</v>
      </c>
      <c r="F70" s="97">
        <v>1</v>
      </c>
      <c r="G70" s="26">
        <v>26</v>
      </c>
      <c r="H70" s="4">
        <v>3</v>
      </c>
      <c r="I70" s="102" t="str">
        <f>VLOOKUP(A70,様式第10号事業費及び積算根拠資料!$A$6:$M$105,9,FALSE)</f>
        <v>SH1-FRF21P-BL</v>
      </c>
      <c r="J70" s="102">
        <f>VLOOKUP(A70,様式第10号事業費及び積算根拠資料!$A$6:$M$105,10,FALSE)</f>
        <v>0</v>
      </c>
      <c r="K70" s="102">
        <f>VLOOKUP(A70,様式第10号事業費及び積算根拠資料!$A$6:$M$105,11,FALSE)</f>
        <v>0</v>
      </c>
      <c r="L70" s="102">
        <f>VLOOKUP(A70,様式第10号事業費及び積算根拠資料!$A$6:$M$105,12,FALSE)</f>
        <v>0</v>
      </c>
      <c r="M70" s="102">
        <f>VLOOKUP(A70,様式第10号事業費及び積算根拠資料!$A$6:$M$105,13,FALSE)</f>
        <v>0</v>
      </c>
      <c r="N70" s="1"/>
      <c r="O70" s="1">
        <v>24</v>
      </c>
      <c r="P70" s="1">
        <v>365</v>
      </c>
      <c r="Q70" s="1"/>
      <c r="R70" s="3">
        <f t="shared" si="4"/>
        <v>15373.8</v>
      </c>
      <c r="S70" s="3">
        <f t="shared" si="5"/>
        <v>0</v>
      </c>
      <c r="T70" s="3">
        <f t="shared" si="2"/>
        <v>15373.8</v>
      </c>
    </row>
    <row r="71" spans="1:20" x14ac:dyDescent="0.4">
      <c r="A71" s="2" t="str">
        <f t="shared" ref="A71:A93" si="6">D71&amp;E71&amp;F71&amp;G71</f>
        <v>片面B級BL形直付型126</v>
      </c>
      <c r="B71" s="109">
        <v>66</v>
      </c>
      <c r="C71" s="11" t="s">
        <v>130</v>
      </c>
      <c r="D71" s="1" t="s">
        <v>362</v>
      </c>
      <c r="E71" s="4" t="s">
        <v>247</v>
      </c>
      <c r="F71" s="97">
        <v>1</v>
      </c>
      <c r="G71" s="26">
        <v>26</v>
      </c>
      <c r="H71" s="4">
        <v>1</v>
      </c>
      <c r="I71" s="102" t="str">
        <f>VLOOKUP(A71,様式第10号事業費及び積算根拠資料!$A$6:$M$105,9,FALSE)</f>
        <v>SH1-FBF20-BL</v>
      </c>
      <c r="J71" s="102">
        <f>VLOOKUP(A71,様式第10号事業費及び積算根拠資料!$A$6:$M$105,10,FALSE)</f>
        <v>0</v>
      </c>
      <c r="K71" s="102">
        <f>VLOOKUP(A71,様式第10号事業費及び積算根拠資料!$A$6:$M$105,11,FALSE)</f>
        <v>0</v>
      </c>
      <c r="L71" s="102">
        <f>VLOOKUP(A71,様式第10号事業費及び積算根拠資料!$A$6:$M$105,12,FALSE)</f>
        <v>0</v>
      </c>
      <c r="M71" s="102">
        <f>VLOOKUP(A71,様式第10号事業費及び積算根拠資料!$A$6:$M$105,13,FALSE)</f>
        <v>0</v>
      </c>
      <c r="N71" s="1"/>
      <c r="O71" s="1">
        <v>24</v>
      </c>
      <c r="P71" s="1">
        <v>365</v>
      </c>
      <c r="Q71" s="1"/>
      <c r="R71" s="3">
        <f t="shared" si="4"/>
        <v>5124.5999999999995</v>
      </c>
      <c r="S71" s="3">
        <f t="shared" si="5"/>
        <v>0</v>
      </c>
      <c r="T71" s="3">
        <f>R71-S71</f>
        <v>5124.5999999999995</v>
      </c>
    </row>
    <row r="72" spans="1:20" x14ac:dyDescent="0.4">
      <c r="A72" s="2" t="str">
        <f t="shared" si="6"/>
        <v>計</v>
      </c>
      <c r="B72" s="132"/>
      <c r="C72" s="11"/>
      <c r="D72" s="168" t="s">
        <v>375</v>
      </c>
      <c r="E72" s="168"/>
      <c r="F72" s="168"/>
      <c r="G72" s="168"/>
      <c r="H72" s="1">
        <f>SUM(H6:H71)</f>
        <v>679</v>
      </c>
      <c r="I72" s="157"/>
      <c r="J72" s="157"/>
      <c r="K72" s="157"/>
      <c r="L72" s="157"/>
      <c r="M72" s="157"/>
      <c r="R72" s="3">
        <f>SUM(R6:R71)</f>
        <v>1158550.6499999999</v>
      </c>
      <c r="S72" s="3">
        <f>SUM(S6:S71)</f>
        <v>0</v>
      </c>
      <c r="T72" s="3">
        <f>SUM(T6:T71)</f>
        <v>1158550.6499999999</v>
      </c>
    </row>
    <row r="73" spans="1:20" x14ac:dyDescent="0.4">
      <c r="A73" s="2" t="str">
        <f t="shared" si="6"/>
        <v/>
      </c>
      <c r="R73" s="16"/>
      <c r="S73" s="16"/>
      <c r="T73" s="16"/>
    </row>
    <row r="74" spans="1:20" x14ac:dyDescent="0.4">
      <c r="A74" s="2" t="str">
        <f t="shared" si="6"/>
        <v/>
      </c>
      <c r="R74" s="16"/>
      <c r="S74" s="16"/>
      <c r="T74" s="16"/>
    </row>
    <row r="75" spans="1:20" x14ac:dyDescent="0.4">
      <c r="A75" s="2" t="str">
        <f t="shared" si="6"/>
        <v/>
      </c>
      <c r="R75" s="16"/>
      <c r="S75" s="16"/>
      <c r="T75" s="16"/>
    </row>
    <row r="76" spans="1:20" x14ac:dyDescent="0.4">
      <c r="A76" s="2" t="str">
        <f t="shared" si="6"/>
        <v/>
      </c>
      <c r="R76" s="16"/>
      <c r="S76" s="16"/>
      <c r="T76" s="16"/>
    </row>
    <row r="77" spans="1:20" x14ac:dyDescent="0.4">
      <c r="A77" s="2" t="str">
        <f t="shared" si="6"/>
        <v/>
      </c>
      <c r="R77" s="16"/>
      <c r="S77" s="16"/>
      <c r="T77" s="16"/>
    </row>
    <row r="78" spans="1:20" x14ac:dyDescent="0.4">
      <c r="A78" s="2" t="str">
        <f t="shared" si="6"/>
        <v/>
      </c>
      <c r="R78" s="16"/>
      <c r="S78" s="16"/>
      <c r="T78" s="16"/>
    </row>
    <row r="79" spans="1:20" x14ac:dyDescent="0.4">
      <c r="A79" s="2" t="str">
        <f t="shared" si="6"/>
        <v/>
      </c>
      <c r="R79" s="16"/>
      <c r="S79" s="16"/>
      <c r="T79" s="16"/>
    </row>
    <row r="80" spans="1:20" x14ac:dyDescent="0.4">
      <c r="A80" s="2" t="str">
        <f t="shared" si="6"/>
        <v/>
      </c>
      <c r="R80" s="16"/>
      <c r="S80" s="16"/>
      <c r="T80" s="16"/>
    </row>
    <row r="81" spans="1:20" x14ac:dyDescent="0.4">
      <c r="A81" s="2" t="str">
        <f t="shared" si="6"/>
        <v/>
      </c>
      <c r="R81" s="16"/>
      <c r="S81" s="16"/>
      <c r="T81" s="16"/>
    </row>
    <row r="82" spans="1:20" x14ac:dyDescent="0.4">
      <c r="A82" s="2" t="str">
        <f t="shared" si="6"/>
        <v/>
      </c>
      <c r="R82" s="16"/>
      <c r="S82" s="16"/>
      <c r="T82" s="16"/>
    </row>
    <row r="83" spans="1:20" x14ac:dyDescent="0.4">
      <c r="A83" s="2" t="str">
        <f t="shared" si="6"/>
        <v/>
      </c>
      <c r="R83" s="16"/>
      <c r="S83" s="16"/>
      <c r="T83" s="16"/>
    </row>
    <row r="84" spans="1:20" x14ac:dyDescent="0.4">
      <c r="A84" s="2" t="str">
        <f t="shared" si="6"/>
        <v/>
      </c>
      <c r="R84" s="16"/>
      <c r="S84" s="16"/>
      <c r="T84" s="16"/>
    </row>
    <row r="85" spans="1:20" x14ac:dyDescent="0.4">
      <c r="A85" s="2" t="str">
        <f t="shared" si="6"/>
        <v/>
      </c>
      <c r="R85" s="16"/>
      <c r="S85" s="16"/>
      <c r="T85" s="16"/>
    </row>
    <row r="86" spans="1:20" x14ac:dyDescent="0.4">
      <c r="A86" s="2" t="str">
        <f t="shared" si="6"/>
        <v/>
      </c>
    </row>
    <row r="87" spans="1:20" x14ac:dyDescent="0.4">
      <c r="A87" s="2" t="str">
        <f t="shared" si="6"/>
        <v/>
      </c>
    </row>
    <row r="88" spans="1:20" x14ac:dyDescent="0.4">
      <c r="A88" s="2" t="str">
        <f t="shared" si="6"/>
        <v/>
      </c>
    </row>
    <row r="89" spans="1:20" x14ac:dyDescent="0.4">
      <c r="A89" s="2" t="str">
        <f t="shared" si="6"/>
        <v/>
      </c>
    </row>
    <row r="90" spans="1:20" x14ac:dyDescent="0.4">
      <c r="A90" s="2" t="str">
        <f t="shared" si="6"/>
        <v/>
      </c>
    </row>
    <row r="91" spans="1:20" x14ac:dyDescent="0.4">
      <c r="A91" s="2" t="str">
        <f t="shared" si="6"/>
        <v/>
      </c>
    </row>
    <row r="92" spans="1:20" x14ac:dyDescent="0.4">
      <c r="A92" s="2" t="str">
        <f t="shared" si="6"/>
        <v/>
      </c>
    </row>
    <row r="93" spans="1:20" x14ac:dyDescent="0.4">
      <c r="A93" s="2" t="str">
        <f t="shared" si="6"/>
        <v/>
      </c>
    </row>
  </sheetData>
  <autoFilter ref="B5:T72" xr:uid="{78762CCD-55E2-4A9F-A4A7-A4DB9CE13734}">
    <sortState ref="B6:T72">
      <sortCondition ref="B5:B72"/>
    </sortState>
  </autoFilter>
  <mergeCells count="6">
    <mergeCell ref="I4:M4"/>
    <mergeCell ref="O4:P4"/>
    <mergeCell ref="R4:S4"/>
    <mergeCell ref="D4:H4"/>
    <mergeCell ref="D72:G72"/>
    <mergeCell ref="I72:M72"/>
  </mergeCells>
  <phoneticPr fontId="3"/>
  <pageMargins left="0.7" right="0.7" top="0.75" bottom="0.75" header="0.3" footer="0.3"/>
  <pageSetup paperSize="9" scale="49" fitToHeight="0" orientation="landscape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770CE-2E8C-46E5-A5E9-E1256423E6B2}">
  <sheetPr>
    <pageSetUpPr fitToPage="1"/>
  </sheetPr>
  <dimension ref="A2:V93"/>
  <sheetViews>
    <sheetView view="pageBreakPreview" topLeftCell="B1" zoomScale="70" zoomScaleNormal="85" zoomScaleSheetLayoutView="70" workbookViewId="0">
      <selection activeCell="B1" sqref="B1"/>
    </sheetView>
  </sheetViews>
  <sheetFormatPr defaultRowHeight="18.75" x14ac:dyDescent="0.4"/>
  <cols>
    <col min="1" max="1" width="41.875" style="2" hidden="1" customWidth="1"/>
    <col min="2" max="2" width="5.625" style="121" customWidth="1"/>
    <col min="3" max="3" width="8.625" style="27" customWidth="1"/>
    <col min="4" max="4" width="42.625" style="17" customWidth="1"/>
    <col min="5" max="5" width="10.625" style="100" customWidth="1"/>
    <col min="6" max="6" width="10.625" style="16" customWidth="1"/>
    <col min="7" max="7" width="10.625" style="17" customWidth="1"/>
    <col min="8" max="8" width="10.625" style="16" customWidth="1"/>
    <col min="9" max="11" width="25.625" style="16" customWidth="1"/>
    <col min="12" max="13" width="10.625" style="16" customWidth="1"/>
    <col min="14" max="14" width="7" style="16" hidden="1" customWidth="1"/>
    <col min="15" max="15" width="11.125" style="16" hidden="1" customWidth="1"/>
    <col min="16" max="16" width="11.875" style="16" hidden="1" customWidth="1"/>
    <col min="17" max="17" width="6" style="16" hidden="1" customWidth="1"/>
    <col min="18" max="20" width="15.625" style="16" customWidth="1"/>
    <col min="21" max="16384" width="9" style="16"/>
  </cols>
  <sheetData>
    <row r="2" spans="1:22" ht="30" x14ac:dyDescent="0.4">
      <c r="B2" s="127" t="s">
        <v>382</v>
      </c>
      <c r="R2" s="17">
        <f>電気料金!AG66</f>
        <v>22.5</v>
      </c>
      <c r="S2" s="16" t="s">
        <v>86</v>
      </c>
    </row>
    <row r="4" spans="1:22" x14ac:dyDescent="0.4">
      <c r="B4" s="40"/>
      <c r="C4" s="41"/>
      <c r="D4" s="174" t="s">
        <v>87</v>
      </c>
      <c r="E4" s="175"/>
      <c r="F4" s="175"/>
      <c r="G4" s="175"/>
      <c r="H4" s="176"/>
      <c r="I4" s="169" t="s">
        <v>8</v>
      </c>
      <c r="J4" s="170"/>
      <c r="K4" s="170"/>
      <c r="L4" s="170"/>
      <c r="M4" s="171"/>
      <c r="N4" s="42"/>
      <c r="O4" s="172" t="s">
        <v>101</v>
      </c>
      <c r="P4" s="173"/>
      <c r="Q4" s="40"/>
      <c r="R4" s="172" t="s">
        <v>9</v>
      </c>
      <c r="S4" s="173"/>
      <c r="T4" s="43" t="s">
        <v>10</v>
      </c>
    </row>
    <row r="5" spans="1:22" ht="25.5" x14ac:dyDescent="0.4">
      <c r="A5" s="5"/>
      <c r="B5" s="44" t="s">
        <v>11</v>
      </c>
      <c r="C5" s="45" t="s">
        <v>12</v>
      </c>
      <c r="D5" s="46" t="s">
        <v>0</v>
      </c>
      <c r="E5" s="46" t="s">
        <v>329</v>
      </c>
      <c r="F5" s="49" t="s">
        <v>90</v>
      </c>
      <c r="G5" s="47" t="s">
        <v>89</v>
      </c>
      <c r="H5" s="48" t="s">
        <v>147</v>
      </c>
      <c r="I5" s="50" t="s">
        <v>88</v>
      </c>
      <c r="J5" s="50" t="s">
        <v>91</v>
      </c>
      <c r="K5" s="50" t="s">
        <v>245</v>
      </c>
      <c r="L5" s="50" t="s">
        <v>92</v>
      </c>
      <c r="M5" s="50" t="s">
        <v>1</v>
      </c>
      <c r="N5" s="51"/>
      <c r="O5" s="52" t="s">
        <v>102</v>
      </c>
      <c r="P5" s="52" t="s">
        <v>103</v>
      </c>
      <c r="Q5" s="40"/>
      <c r="R5" s="107" t="s">
        <v>51</v>
      </c>
      <c r="S5" s="107" t="s">
        <v>52</v>
      </c>
      <c r="T5" s="107" t="s">
        <v>53</v>
      </c>
    </row>
    <row r="6" spans="1:22" x14ac:dyDescent="0.4">
      <c r="A6" s="2" t="str">
        <f>D6&amp;E6&amp;F6&amp;G6</f>
        <v>蛍光灯FML36W  スクエア直付型436</v>
      </c>
      <c r="B6" s="15">
        <v>1</v>
      </c>
      <c r="C6" s="28" t="s">
        <v>18</v>
      </c>
      <c r="D6" s="18" t="s">
        <v>246</v>
      </c>
      <c r="E6" s="14" t="s">
        <v>292</v>
      </c>
      <c r="F6" s="15">
        <v>4</v>
      </c>
      <c r="G6" s="14">
        <v>36</v>
      </c>
      <c r="H6" s="15">
        <v>4</v>
      </c>
      <c r="I6" s="3" t="str">
        <f>VLOOKUP(A6,様式第10号事業費及び積算根拠資料!$A$6:$M$105,9,FALSE)</f>
        <v>光束9000lm以上</v>
      </c>
      <c r="J6" s="102">
        <f>VLOOKUP(A6,様式第10号事業費及び積算根拠資料!$A$6:$M$105,10,FALSE)</f>
        <v>0</v>
      </c>
      <c r="K6" s="102">
        <f>VLOOKUP(A6,様式第10号事業費及び積算根拠資料!$A$6:$M$105,11,FALSE)</f>
        <v>0</v>
      </c>
      <c r="L6" s="102">
        <f>VLOOKUP(A6,様式第10号事業費及び積算根拠資料!$A$6:$M$105,12,FALSE)</f>
        <v>0</v>
      </c>
      <c r="M6" s="102">
        <f>VLOOKUP(A6,様式第10号事業費及び積算根拠資料!$A$6:$M$105,13,FALSE)</f>
        <v>0</v>
      </c>
      <c r="N6" s="3"/>
      <c r="O6" s="3">
        <v>0.5</v>
      </c>
      <c r="P6" s="3">
        <v>200</v>
      </c>
      <c r="Q6" s="3"/>
      <c r="R6" s="3">
        <f t="shared" ref="R6:R37" si="0">G6*H6*F6*O6*P6/1000*$R$2</f>
        <v>1296</v>
      </c>
      <c r="S6" s="3">
        <f t="shared" ref="S6:S37" si="1">M6*H6*O6*P6/1000*$R$2</f>
        <v>0</v>
      </c>
      <c r="T6" s="3">
        <f>R6-S6</f>
        <v>1296</v>
      </c>
    </row>
    <row r="7" spans="1:22" x14ac:dyDescent="0.4">
      <c r="A7" s="2" t="str">
        <f t="shared" ref="A7:A70" si="2">D7&amp;E7&amp;F7&amp;G7</f>
        <v>蛍光灯FDL27W  ダウンライト Φ200埋込型130</v>
      </c>
      <c r="B7" s="15">
        <v>2</v>
      </c>
      <c r="C7" s="28" t="s">
        <v>18</v>
      </c>
      <c r="D7" s="18" t="s">
        <v>294</v>
      </c>
      <c r="E7" s="14" t="s">
        <v>272</v>
      </c>
      <c r="F7" s="15">
        <v>1</v>
      </c>
      <c r="G7" s="14">
        <v>30</v>
      </c>
      <c r="H7" s="15">
        <v>18</v>
      </c>
      <c r="I7" s="3" t="str">
        <f>VLOOKUP(A7,様式第10号事業費及び積算根拠資料!$A$6:$M$105,9,FALSE)</f>
        <v>LRS1-08</v>
      </c>
      <c r="J7" s="102">
        <f>VLOOKUP(A7,様式第10号事業費及び積算根拠資料!$A$6:$M$105,10,FALSE)</f>
        <v>0</v>
      </c>
      <c r="K7" s="102">
        <f>VLOOKUP(A7,様式第10号事業費及び積算根拠資料!$A$6:$M$105,11,FALSE)</f>
        <v>0</v>
      </c>
      <c r="L7" s="102">
        <f>VLOOKUP(A7,様式第10号事業費及び積算根拠資料!$A$6:$M$105,12,FALSE)</f>
        <v>0</v>
      </c>
      <c r="M7" s="102">
        <f>VLOOKUP(A7,様式第10号事業費及び積算根拠資料!$A$6:$M$105,13,FALSE)</f>
        <v>0</v>
      </c>
      <c r="N7" s="3"/>
      <c r="O7" s="3">
        <v>0.5</v>
      </c>
      <c r="P7" s="3">
        <v>200</v>
      </c>
      <c r="Q7" s="3"/>
      <c r="R7" s="3">
        <f t="shared" si="0"/>
        <v>1215</v>
      </c>
      <c r="S7" s="3">
        <f t="shared" si="1"/>
        <v>0</v>
      </c>
      <c r="T7" s="3">
        <f t="shared" ref="T7:T56" si="3">R7-S7</f>
        <v>1215</v>
      </c>
    </row>
    <row r="8" spans="1:22" x14ac:dyDescent="0.4">
      <c r="A8" s="2" t="str">
        <f t="shared" si="2"/>
        <v>HID250W  ダウンライト Φ600　昇降機付埋込型1267.5</v>
      </c>
      <c r="B8" s="15">
        <v>3</v>
      </c>
      <c r="C8" s="28" t="s">
        <v>18</v>
      </c>
      <c r="D8" s="18" t="s">
        <v>305</v>
      </c>
      <c r="E8" s="14" t="s">
        <v>272</v>
      </c>
      <c r="F8" s="15">
        <v>1</v>
      </c>
      <c r="G8" s="14">
        <v>267.5</v>
      </c>
      <c r="H8" s="15">
        <v>8</v>
      </c>
      <c r="I8" s="3" t="str">
        <f>VLOOKUP(A8,様式第10号事業費及び積算根拠資料!$A$6:$M$105,9,FALSE)</f>
        <v>光束8000lm以上</v>
      </c>
      <c r="J8" s="102">
        <f>VLOOKUP(A8,様式第10号事業費及び積算根拠資料!$A$6:$M$105,10,FALSE)</f>
        <v>0</v>
      </c>
      <c r="K8" s="102">
        <f>VLOOKUP(A8,様式第10号事業費及び積算根拠資料!$A$6:$M$105,11,FALSE)</f>
        <v>0</v>
      </c>
      <c r="L8" s="102">
        <f>VLOOKUP(A8,様式第10号事業費及び積算根拠資料!$A$6:$M$105,12,FALSE)</f>
        <v>0</v>
      </c>
      <c r="M8" s="102">
        <f>VLOOKUP(A8,様式第10号事業費及び積算根拠資料!$A$6:$M$105,13,FALSE)</f>
        <v>0</v>
      </c>
      <c r="N8" s="3"/>
      <c r="O8" s="3">
        <v>0.5</v>
      </c>
      <c r="P8" s="3">
        <v>200</v>
      </c>
      <c r="Q8" s="3"/>
      <c r="R8" s="3">
        <f t="shared" si="0"/>
        <v>4815</v>
      </c>
      <c r="S8" s="3">
        <f t="shared" si="1"/>
        <v>0</v>
      </c>
      <c r="T8" s="3">
        <f t="shared" si="3"/>
        <v>4815</v>
      </c>
    </row>
    <row r="9" spans="1:22" x14ac:dyDescent="0.4">
      <c r="A9" s="2" t="str">
        <f t="shared" si="2"/>
        <v>蛍光灯FL40W  埋込型345.7</v>
      </c>
      <c r="B9" s="15">
        <v>4</v>
      </c>
      <c r="C9" s="29" t="s">
        <v>18</v>
      </c>
      <c r="D9" s="20" t="s">
        <v>295</v>
      </c>
      <c r="E9" s="33" t="s">
        <v>272</v>
      </c>
      <c r="F9" s="23">
        <v>3</v>
      </c>
      <c r="G9" s="33">
        <v>45.7</v>
      </c>
      <c r="H9" s="23">
        <v>2</v>
      </c>
      <c r="I9" s="3" t="str">
        <f>VLOOKUP(A9,様式第10号事業費及び積算根拠資料!$A$6:$M$105,9,FALSE)</f>
        <v>LRS20-4-65</v>
      </c>
      <c r="J9" s="102">
        <f>VLOOKUP(A9,様式第10号事業費及び積算根拠資料!$A$6:$M$105,10,FALSE)</f>
        <v>0</v>
      </c>
      <c r="K9" s="102">
        <f>VLOOKUP(A9,様式第10号事業費及び積算根拠資料!$A$6:$M$105,11,FALSE)</f>
        <v>0</v>
      </c>
      <c r="L9" s="102">
        <f>VLOOKUP(A9,様式第10号事業費及び積算根拠資料!$A$6:$M$105,12,FALSE)</f>
        <v>0</v>
      </c>
      <c r="M9" s="102">
        <f>VLOOKUP(A9,様式第10号事業費及び積算根拠資料!$A$6:$M$105,13,FALSE)</f>
        <v>0</v>
      </c>
      <c r="N9" s="10"/>
      <c r="O9" s="10">
        <v>1</v>
      </c>
      <c r="P9" s="10">
        <v>200</v>
      </c>
      <c r="Q9" s="10"/>
      <c r="R9" s="3">
        <f t="shared" si="0"/>
        <v>1233.9000000000003</v>
      </c>
      <c r="S9" s="3">
        <f t="shared" si="1"/>
        <v>0</v>
      </c>
      <c r="T9" s="3">
        <f t="shared" si="3"/>
        <v>1233.9000000000003</v>
      </c>
      <c r="U9" s="21"/>
      <c r="V9" s="21"/>
    </row>
    <row r="10" spans="1:22" x14ac:dyDescent="0.4">
      <c r="A10" s="2" t="str">
        <f t="shared" si="2"/>
        <v>蛍光灯FL20W  埋込型121.5</v>
      </c>
      <c r="B10" s="15">
        <v>5</v>
      </c>
      <c r="C10" s="28" t="s">
        <v>18</v>
      </c>
      <c r="D10" s="18" t="s">
        <v>296</v>
      </c>
      <c r="E10" s="14" t="s">
        <v>272</v>
      </c>
      <c r="F10" s="15">
        <v>1</v>
      </c>
      <c r="G10" s="14">
        <v>21.5</v>
      </c>
      <c r="H10" s="15">
        <v>4</v>
      </c>
      <c r="I10" s="3" t="str">
        <f>VLOOKUP(A10,様式第10号事業費及び積算根拠資料!$A$6:$M$105,9,FALSE)</f>
        <v>LRS3-2-30</v>
      </c>
      <c r="J10" s="102">
        <f>VLOOKUP(A10,様式第10号事業費及び積算根拠資料!$A$6:$M$105,10,FALSE)</f>
        <v>0</v>
      </c>
      <c r="K10" s="102">
        <f>VLOOKUP(A10,様式第10号事業費及び積算根拠資料!$A$6:$M$105,11,FALSE)</f>
        <v>0</v>
      </c>
      <c r="L10" s="102">
        <f>VLOOKUP(A10,様式第10号事業費及び積算根拠資料!$A$6:$M$105,12,FALSE)</f>
        <v>0</v>
      </c>
      <c r="M10" s="102">
        <f>VLOOKUP(A10,様式第10号事業費及び積算根拠資料!$A$6:$M$105,13,FALSE)</f>
        <v>0</v>
      </c>
      <c r="N10" s="3"/>
      <c r="O10" s="3">
        <v>1</v>
      </c>
      <c r="P10" s="3">
        <v>200</v>
      </c>
      <c r="Q10" s="3"/>
      <c r="R10" s="3">
        <f t="shared" si="0"/>
        <v>387</v>
      </c>
      <c r="S10" s="3">
        <f t="shared" si="1"/>
        <v>0</v>
      </c>
      <c r="T10" s="3">
        <f t="shared" si="3"/>
        <v>387</v>
      </c>
    </row>
    <row r="11" spans="1:22" x14ac:dyDescent="0.4">
      <c r="A11" s="2" t="str">
        <f t="shared" si="2"/>
        <v>蛍光灯FL40W直付型245.7</v>
      </c>
      <c r="B11" s="15">
        <v>6</v>
      </c>
      <c r="C11" s="28" t="s">
        <v>108</v>
      </c>
      <c r="D11" s="18" t="s">
        <v>257</v>
      </c>
      <c r="E11" s="14" t="s">
        <v>292</v>
      </c>
      <c r="F11" s="15">
        <v>2</v>
      </c>
      <c r="G11" s="14">
        <v>45.7</v>
      </c>
      <c r="H11" s="15">
        <v>32</v>
      </c>
      <c r="I11" s="3" t="str">
        <f>VLOOKUP(A11,様式第10号事業費及び積算根拠資料!$A$6:$M$105,9,FALSE)</f>
        <v>LSS10-4-65</v>
      </c>
      <c r="J11" s="102">
        <f>VLOOKUP(A11,様式第10号事業費及び積算根拠資料!$A$6:$M$105,10,FALSE)</f>
        <v>0</v>
      </c>
      <c r="K11" s="102">
        <f>VLOOKUP(A11,様式第10号事業費及び積算根拠資料!$A$6:$M$105,11,FALSE)</f>
        <v>0</v>
      </c>
      <c r="L11" s="102">
        <f>VLOOKUP(A11,様式第10号事業費及び積算根拠資料!$A$6:$M$105,12,FALSE)</f>
        <v>0</v>
      </c>
      <c r="M11" s="102">
        <f>VLOOKUP(A11,様式第10号事業費及び積算根拠資料!$A$6:$M$105,13,FALSE)</f>
        <v>0</v>
      </c>
      <c r="N11" s="3"/>
      <c r="O11" s="3">
        <v>13</v>
      </c>
      <c r="P11" s="3">
        <v>200</v>
      </c>
      <c r="Q11" s="3"/>
      <c r="R11" s="3">
        <f t="shared" si="0"/>
        <v>171100.79999999999</v>
      </c>
      <c r="S11" s="3">
        <f t="shared" si="1"/>
        <v>0</v>
      </c>
      <c r="T11" s="3">
        <f t="shared" si="3"/>
        <v>171100.79999999999</v>
      </c>
    </row>
    <row r="12" spans="1:22" x14ac:dyDescent="0.4">
      <c r="A12" s="2" t="str">
        <f t="shared" si="2"/>
        <v>蛍光灯FL15W  キッチン灯直付型115</v>
      </c>
      <c r="B12" s="15">
        <v>7</v>
      </c>
      <c r="C12" s="28" t="s">
        <v>108</v>
      </c>
      <c r="D12" s="18" t="s">
        <v>297</v>
      </c>
      <c r="E12" s="14" t="s">
        <v>292</v>
      </c>
      <c r="F12" s="15">
        <v>1</v>
      </c>
      <c r="G12" s="14">
        <v>15</v>
      </c>
      <c r="H12" s="15">
        <v>1</v>
      </c>
      <c r="I12" s="3" t="str">
        <f>VLOOKUP(A12,様式第10号事業費及び積算根拠資料!$A$6:$M$105,9,FALSE)</f>
        <v>光束800lm以上</v>
      </c>
      <c r="J12" s="102">
        <f>VLOOKUP(A12,様式第10号事業費及び積算根拠資料!$A$6:$M$105,10,FALSE)</f>
        <v>0</v>
      </c>
      <c r="K12" s="102">
        <f>VLOOKUP(A12,様式第10号事業費及び積算根拠資料!$A$6:$M$105,11,FALSE)</f>
        <v>0</v>
      </c>
      <c r="L12" s="102">
        <f>VLOOKUP(A12,様式第10号事業費及び積算根拠資料!$A$6:$M$105,12,FALSE)</f>
        <v>0</v>
      </c>
      <c r="M12" s="102">
        <f>VLOOKUP(A12,様式第10号事業費及び積算根拠資料!$A$6:$M$105,13,FALSE)</f>
        <v>0</v>
      </c>
      <c r="N12" s="3"/>
      <c r="O12" s="3">
        <v>5</v>
      </c>
      <c r="P12" s="3">
        <v>200</v>
      </c>
      <c r="Q12" s="3"/>
      <c r="R12" s="3">
        <f t="shared" si="0"/>
        <v>337.5</v>
      </c>
      <c r="S12" s="3">
        <f t="shared" si="1"/>
        <v>0</v>
      </c>
      <c r="T12" s="3">
        <f t="shared" si="3"/>
        <v>337.5</v>
      </c>
    </row>
    <row r="13" spans="1:22" x14ac:dyDescent="0.4">
      <c r="A13" s="2" t="str">
        <f t="shared" si="2"/>
        <v>蛍光灯FL40W直付型245.7</v>
      </c>
      <c r="B13" s="15">
        <v>8</v>
      </c>
      <c r="C13" s="28" t="s">
        <v>105</v>
      </c>
      <c r="D13" s="18" t="s">
        <v>257</v>
      </c>
      <c r="E13" s="14" t="s">
        <v>292</v>
      </c>
      <c r="F13" s="15">
        <v>2</v>
      </c>
      <c r="G13" s="14">
        <v>45.7</v>
      </c>
      <c r="H13" s="15">
        <v>114</v>
      </c>
      <c r="I13" s="3" t="str">
        <f>VLOOKUP(A13,様式第10号事業費及び積算根拠資料!$A$6:$M$105,9,FALSE)</f>
        <v>LSS10-4-65</v>
      </c>
      <c r="J13" s="102">
        <f>VLOOKUP(A13,様式第10号事業費及び積算根拠資料!$A$6:$M$105,10,FALSE)</f>
        <v>0</v>
      </c>
      <c r="K13" s="102">
        <f>VLOOKUP(A13,様式第10号事業費及び積算根拠資料!$A$6:$M$105,11,FALSE)</f>
        <v>0</v>
      </c>
      <c r="L13" s="102">
        <f>VLOOKUP(A13,様式第10号事業費及び積算根拠資料!$A$6:$M$105,12,FALSE)</f>
        <v>0</v>
      </c>
      <c r="M13" s="102">
        <f>VLOOKUP(A13,様式第10号事業費及び積算根拠資料!$A$6:$M$105,13,FALSE)</f>
        <v>0</v>
      </c>
      <c r="N13" s="3"/>
      <c r="O13" s="3">
        <v>8</v>
      </c>
      <c r="P13" s="3">
        <v>200</v>
      </c>
      <c r="Q13" s="3"/>
      <c r="R13" s="3">
        <f t="shared" si="0"/>
        <v>375105.60000000003</v>
      </c>
      <c r="S13" s="3">
        <f t="shared" si="1"/>
        <v>0</v>
      </c>
      <c r="T13" s="3">
        <f t="shared" si="3"/>
        <v>375105.60000000003</v>
      </c>
    </row>
    <row r="14" spans="1:22" x14ac:dyDescent="0.4">
      <c r="A14" s="2" t="str">
        <f t="shared" si="2"/>
        <v>蛍光灯FL40W埋込型245.7</v>
      </c>
      <c r="B14" s="15">
        <v>9</v>
      </c>
      <c r="C14" s="29" t="s">
        <v>105</v>
      </c>
      <c r="D14" s="20" t="s">
        <v>298</v>
      </c>
      <c r="E14" s="33" t="s">
        <v>272</v>
      </c>
      <c r="F14" s="23">
        <v>2</v>
      </c>
      <c r="G14" s="33">
        <v>45.7</v>
      </c>
      <c r="H14" s="23">
        <v>12</v>
      </c>
      <c r="I14" s="3" t="str">
        <f>VLOOKUP(A14,様式第10号事業費及び積算根拠資料!$A$6:$M$105,9,FALSE)</f>
        <v>LRS3-4-65</v>
      </c>
      <c r="J14" s="102">
        <f>VLOOKUP(A14,様式第10号事業費及び積算根拠資料!$A$6:$M$105,10,FALSE)</f>
        <v>0</v>
      </c>
      <c r="K14" s="102">
        <f>VLOOKUP(A14,様式第10号事業費及び積算根拠資料!$A$6:$M$105,11,FALSE)</f>
        <v>0</v>
      </c>
      <c r="L14" s="102">
        <f>VLOOKUP(A14,様式第10号事業費及び積算根拠資料!$A$6:$M$105,12,FALSE)</f>
        <v>0</v>
      </c>
      <c r="M14" s="102">
        <f>VLOOKUP(A14,様式第10号事業費及び積算根拠資料!$A$6:$M$105,13,FALSE)</f>
        <v>0</v>
      </c>
      <c r="N14" s="10"/>
      <c r="O14" s="10">
        <v>8</v>
      </c>
      <c r="P14" s="10">
        <v>200</v>
      </c>
      <c r="Q14" s="10"/>
      <c r="R14" s="3">
        <f t="shared" si="0"/>
        <v>39484.80000000001</v>
      </c>
      <c r="S14" s="3">
        <f t="shared" si="1"/>
        <v>0</v>
      </c>
      <c r="T14" s="3">
        <f t="shared" si="3"/>
        <v>39484.80000000001</v>
      </c>
      <c r="U14" s="21"/>
      <c r="V14" s="21"/>
    </row>
    <row r="15" spans="1:22" x14ac:dyDescent="0.4">
      <c r="A15" s="2" t="str">
        <f t="shared" si="2"/>
        <v>蛍光灯FL40W  黒板灯  埋込型145.7</v>
      </c>
      <c r="B15" s="15">
        <v>10</v>
      </c>
      <c r="C15" s="29" t="s">
        <v>105</v>
      </c>
      <c r="D15" s="20" t="s">
        <v>299</v>
      </c>
      <c r="E15" s="33" t="s">
        <v>272</v>
      </c>
      <c r="F15" s="23">
        <v>1</v>
      </c>
      <c r="G15" s="33">
        <v>45.7</v>
      </c>
      <c r="H15" s="23">
        <v>38</v>
      </c>
      <c r="I15" s="3" t="str">
        <f>VLOOKUP(A15,様式第10号事業費及び積算根拠資料!$A$6:$M$105,9,FALSE)</f>
        <v>LRS8-4-43</v>
      </c>
      <c r="J15" s="102">
        <f>VLOOKUP(A15,様式第10号事業費及び積算根拠資料!$A$6:$M$105,10,FALSE)</f>
        <v>0</v>
      </c>
      <c r="K15" s="102">
        <f>VLOOKUP(A15,様式第10号事業費及び積算根拠資料!$A$6:$M$105,11,FALSE)</f>
        <v>0</v>
      </c>
      <c r="L15" s="102">
        <f>VLOOKUP(A15,様式第10号事業費及び積算根拠資料!$A$6:$M$105,12,FALSE)</f>
        <v>0</v>
      </c>
      <c r="M15" s="102">
        <f>VLOOKUP(A15,様式第10号事業費及び積算根拠資料!$A$6:$M$105,13,FALSE)</f>
        <v>0</v>
      </c>
      <c r="N15" s="10"/>
      <c r="O15" s="10">
        <v>8</v>
      </c>
      <c r="P15" s="10">
        <v>200</v>
      </c>
      <c r="Q15" s="10"/>
      <c r="R15" s="3">
        <f t="shared" si="0"/>
        <v>62517.599999999999</v>
      </c>
      <c r="S15" s="3">
        <f t="shared" si="1"/>
        <v>0</v>
      </c>
      <c r="T15" s="3">
        <f t="shared" si="3"/>
        <v>62517.599999999999</v>
      </c>
      <c r="U15" s="21"/>
      <c r="V15" s="21"/>
    </row>
    <row r="16" spans="1:22" x14ac:dyDescent="0.4">
      <c r="A16" s="2" t="str">
        <f t="shared" si="2"/>
        <v>蛍光灯FL20W 直付型221.5</v>
      </c>
      <c r="B16" s="15">
        <v>11</v>
      </c>
      <c r="C16" s="28" t="s">
        <v>47</v>
      </c>
      <c r="D16" s="18" t="s">
        <v>300</v>
      </c>
      <c r="E16" s="14" t="s">
        <v>292</v>
      </c>
      <c r="F16" s="15">
        <v>2</v>
      </c>
      <c r="G16" s="14">
        <v>21.5</v>
      </c>
      <c r="H16" s="15">
        <v>2</v>
      </c>
      <c r="I16" s="3" t="str">
        <f>VLOOKUP(A16,様式第10号事業費及び積算根拠資料!$A$6:$M$105,9,FALSE)</f>
        <v>LSS10-2-30</v>
      </c>
      <c r="J16" s="102">
        <f>VLOOKUP(A16,様式第10号事業費及び積算根拠資料!$A$6:$M$105,10,FALSE)</f>
        <v>0</v>
      </c>
      <c r="K16" s="102">
        <f>VLOOKUP(A16,様式第10号事業費及び積算根拠資料!$A$6:$M$105,11,FALSE)</f>
        <v>0</v>
      </c>
      <c r="L16" s="102">
        <f>VLOOKUP(A16,様式第10号事業費及び積算根拠資料!$A$6:$M$105,12,FALSE)</f>
        <v>0</v>
      </c>
      <c r="M16" s="102">
        <f>VLOOKUP(A16,様式第10号事業費及び積算根拠資料!$A$6:$M$105,13,FALSE)</f>
        <v>0</v>
      </c>
      <c r="N16" s="3"/>
      <c r="O16" s="3">
        <v>4</v>
      </c>
      <c r="P16" s="3">
        <v>200</v>
      </c>
      <c r="Q16" s="3"/>
      <c r="R16" s="3">
        <f t="shared" si="0"/>
        <v>1548</v>
      </c>
      <c r="S16" s="3">
        <f t="shared" si="1"/>
        <v>0</v>
      </c>
      <c r="T16" s="3">
        <f t="shared" si="3"/>
        <v>1548</v>
      </c>
    </row>
    <row r="17" spans="1:22" x14ac:dyDescent="0.4">
      <c r="A17" s="2" t="str">
        <f t="shared" si="2"/>
        <v>蛍光灯FL40W直付型245.7</v>
      </c>
      <c r="B17" s="15">
        <v>12</v>
      </c>
      <c r="C17" s="28" t="s">
        <v>47</v>
      </c>
      <c r="D17" s="18" t="s">
        <v>298</v>
      </c>
      <c r="E17" s="14" t="s">
        <v>292</v>
      </c>
      <c r="F17" s="15">
        <v>2</v>
      </c>
      <c r="G17" s="14">
        <v>45.7</v>
      </c>
      <c r="H17" s="15">
        <v>94</v>
      </c>
      <c r="I17" s="3" t="str">
        <f>VLOOKUP(A17,様式第10号事業費及び積算根拠資料!$A$6:$M$105,9,FALSE)</f>
        <v>LSS10-4-65</v>
      </c>
      <c r="J17" s="102">
        <f>VLOOKUP(A17,様式第10号事業費及び積算根拠資料!$A$6:$M$105,10,FALSE)</f>
        <v>0</v>
      </c>
      <c r="K17" s="102">
        <f>VLOOKUP(A17,様式第10号事業費及び積算根拠資料!$A$6:$M$105,11,FALSE)</f>
        <v>0</v>
      </c>
      <c r="L17" s="102">
        <f>VLOOKUP(A17,様式第10号事業費及び積算根拠資料!$A$6:$M$105,12,FALSE)</f>
        <v>0</v>
      </c>
      <c r="M17" s="102">
        <f>VLOOKUP(A17,様式第10号事業費及び積算根拠資料!$A$6:$M$105,13,FALSE)</f>
        <v>0</v>
      </c>
      <c r="N17" s="3"/>
      <c r="O17" s="3">
        <v>4</v>
      </c>
      <c r="P17" s="3">
        <v>200</v>
      </c>
      <c r="Q17" s="3"/>
      <c r="R17" s="3">
        <f t="shared" si="0"/>
        <v>154648.79999999999</v>
      </c>
      <c r="S17" s="3">
        <f t="shared" si="1"/>
        <v>0</v>
      </c>
      <c r="T17" s="3">
        <f t="shared" si="3"/>
        <v>154648.79999999999</v>
      </c>
    </row>
    <row r="18" spans="1:22" x14ac:dyDescent="0.4">
      <c r="A18" s="2" t="str">
        <f t="shared" si="2"/>
        <v>蛍光灯FL40W  黒板灯  埋込型145.7</v>
      </c>
      <c r="B18" s="15">
        <v>13</v>
      </c>
      <c r="C18" s="29" t="s">
        <v>47</v>
      </c>
      <c r="D18" s="20" t="s">
        <v>299</v>
      </c>
      <c r="E18" s="33" t="s">
        <v>272</v>
      </c>
      <c r="F18" s="23">
        <v>1</v>
      </c>
      <c r="G18" s="33">
        <v>45.7</v>
      </c>
      <c r="H18" s="23">
        <v>20</v>
      </c>
      <c r="I18" s="3" t="str">
        <f>VLOOKUP(A18,様式第10号事業費及び積算根拠資料!$A$6:$M$105,9,FALSE)</f>
        <v>LRS8-4-43</v>
      </c>
      <c r="J18" s="102">
        <f>VLOOKUP(A18,様式第10号事業費及び積算根拠資料!$A$6:$M$105,10,FALSE)</f>
        <v>0</v>
      </c>
      <c r="K18" s="102">
        <f>VLOOKUP(A18,様式第10号事業費及び積算根拠資料!$A$6:$M$105,11,FALSE)</f>
        <v>0</v>
      </c>
      <c r="L18" s="102">
        <f>VLOOKUP(A18,様式第10号事業費及び積算根拠資料!$A$6:$M$105,12,FALSE)</f>
        <v>0</v>
      </c>
      <c r="M18" s="102">
        <f>VLOOKUP(A18,様式第10号事業費及び積算根拠資料!$A$6:$M$105,13,FALSE)</f>
        <v>0</v>
      </c>
      <c r="N18" s="10"/>
      <c r="O18" s="10">
        <v>4</v>
      </c>
      <c r="P18" s="10">
        <v>200</v>
      </c>
      <c r="Q18" s="10"/>
      <c r="R18" s="3">
        <f t="shared" si="0"/>
        <v>16452</v>
      </c>
      <c r="S18" s="3">
        <f t="shared" si="1"/>
        <v>0</v>
      </c>
      <c r="T18" s="3">
        <f t="shared" si="3"/>
        <v>16452</v>
      </c>
      <c r="U18" s="21"/>
      <c r="V18" s="21"/>
    </row>
    <row r="19" spans="1:22" x14ac:dyDescent="0.4">
      <c r="A19" s="2" t="str">
        <f t="shared" si="2"/>
        <v>蛍光灯FL40W埋込型245.7</v>
      </c>
      <c r="B19" s="15">
        <v>14</v>
      </c>
      <c r="C19" s="29" t="s">
        <v>47</v>
      </c>
      <c r="D19" s="20" t="s">
        <v>257</v>
      </c>
      <c r="E19" s="33" t="s">
        <v>272</v>
      </c>
      <c r="F19" s="23">
        <v>2</v>
      </c>
      <c r="G19" s="33">
        <v>45.7</v>
      </c>
      <c r="H19" s="23">
        <v>16</v>
      </c>
      <c r="I19" s="3" t="str">
        <f>VLOOKUP(A19,様式第10号事業費及び積算根拠資料!$A$6:$M$105,9,FALSE)</f>
        <v>LRS3-4-65</v>
      </c>
      <c r="J19" s="102">
        <f>VLOOKUP(A19,様式第10号事業費及び積算根拠資料!$A$6:$M$105,10,FALSE)</f>
        <v>0</v>
      </c>
      <c r="K19" s="102">
        <f>VLOOKUP(A19,様式第10号事業費及び積算根拠資料!$A$6:$M$105,11,FALSE)</f>
        <v>0</v>
      </c>
      <c r="L19" s="102">
        <f>VLOOKUP(A19,様式第10号事業費及び積算根拠資料!$A$6:$M$105,12,FALSE)</f>
        <v>0</v>
      </c>
      <c r="M19" s="102">
        <f>VLOOKUP(A19,様式第10号事業費及び積算根拠資料!$A$6:$M$105,13,FALSE)</f>
        <v>0</v>
      </c>
      <c r="N19" s="10"/>
      <c r="O19" s="10">
        <v>4</v>
      </c>
      <c r="P19" s="10">
        <v>200</v>
      </c>
      <c r="Q19" s="10"/>
      <c r="R19" s="3">
        <f t="shared" si="0"/>
        <v>26323.200000000001</v>
      </c>
      <c r="S19" s="3">
        <f t="shared" si="1"/>
        <v>0</v>
      </c>
      <c r="T19" s="3">
        <f t="shared" si="3"/>
        <v>26323.200000000001</v>
      </c>
      <c r="U19" s="21"/>
      <c r="V19" s="21"/>
    </row>
    <row r="20" spans="1:22" x14ac:dyDescent="0.4">
      <c r="A20" s="2" t="str">
        <f t="shared" si="2"/>
        <v>蛍光灯FL40W  幅450mm  調光付埋込型345.7</v>
      </c>
      <c r="B20" s="15">
        <v>15</v>
      </c>
      <c r="C20" s="29" t="s">
        <v>47</v>
      </c>
      <c r="D20" s="20" t="s">
        <v>301</v>
      </c>
      <c r="E20" s="33" t="s">
        <v>272</v>
      </c>
      <c r="F20" s="23">
        <v>3</v>
      </c>
      <c r="G20" s="33">
        <v>45.7</v>
      </c>
      <c r="H20" s="23">
        <v>18</v>
      </c>
      <c r="I20" s="3" t="str">
        <f>VLOOKUP(A20,様式第10号事業費及び積算根拠資料!$A$6:$M$105,9,FALSE)</f>
        <v>光束9000lm以上</v>
      </c>
      <c r="J20" s="102">
        <f>VLOOKUP(A20,様式第10号事業費及び積算根拠資料!$A$6:$M$105,10,FALSE)</f>
        <v>0</v>
      </c>
      <c r="K20" s="102">
        <f>VLOOKUP(A20,様式第10号事業費及び積算根拠資料!$A$6:$M$105,11,FALSE)</f>
        <v>0</v>
      </c>
      <c r="L20" s="102">
        <f>VLOOKUP(A20,様式第10号事業費及び積算根拠資料!$A$6:$M$105,12,FALSE)</f>
        <v>0</v>
      </c>
      <c r="M20" s="102">
        <f>VLOOKUP(A20,様式第10号事業費及び積算根拠資料!$A$6:$M$105,13,FALSE)</f>
        <v>0</v>
      </c>
      <c r="N20" s="10"/>
      <c r="O20" s="10">
        <v>4</v>
      </c>
      <c r="P20" s="10">
        <v>200</v>
      </c>
      <c r="Q20" s="10"/>
      <c r="R20" s="3">
        <f t="shared" si="0"/>
        <v>44420.400000000009</v>
      </c>
      <c r="S20" s="3">
        <f t="shared" si="1"/>
        <v>0</v>
      </c>
      <c r="T20" s="3">
        <f t="shared" si="3"/>
        <v>44420.400000000009</v>
      </c>
      <c r="U20" s="21"/>
      <c r="V20" s="21"/>
    </row>
    <row r="21" spans="1:22" x14ac:dyDescent="0.4">
      <c r="A21" s="2" t="str">
        <f t="shared" si="2"/>
        <v>蛍光灯FDL27W  ダウンライト Φ200埋込型130</v>
      </c>
      <c r="B21" s="15">
        <v>16</v>
      </c>
      <c r="C21" s="28" t="s">
        <v>47</v>
      </c>
      <c r="D21" s="18" t="s">
        <v>302</v>
      </c>
      <c r="E21" s="14" t="s">
        <v>272</v>
      </c>
      <c r="F21" s="15">
        <v>1</v>
      </c>
      <c r="G21" s="14">
        <v>30</v>
      </c>
      <c r="H21" s="15">
        <v>1</v>
      </c>
      <c r="I21" s="3" t="str">
        <f>VLOOKUP(A21,様式第10号事業費及び積算根拠資料!$A$6:$M$105,9,FALSE)</f>
        <v>LRS1-08</v>
      </c>
      <c r="J21" s="102">
        <f>VLOOKUP(A21,様式第10号事業費及び積算根拠資料!$A$6:$M$105,10,FALSE)</f>
        <v>0</v>
      </c>
      <c r="K21" s="102">
        <f>VLOOKUP(A21,様式第10号事業費及び積算根拠資料!$A$6:$M$105,11,FALSE)</f>
        <v>0</v>
      </c>
      <c r="L21" s="102">
        <f>VLOOKUP(A21,様式第10号事業費及び積算根拠資料!$A$6:$M$105,12,FALSE)</f>
        <v>0</v>
      </c>
      <c r="M21" s="102">
        <f>VLOOKUP(A21,様式第10号事業費及び積算根拠資料!$A$6:$M$105,13,FALSE)</f>
        <v>0</v>
      </c>
      <c r="N21" s="3"/>
      <c r="O21" s="3">
        <v>4</v>
      </c>
      <c r="P21" s="3">
        <v>200</v>
      </c>
      <c r="Q21" s="3"/>
      <c r="R21" s="3">
        <f t="shared" si="0"/>
        <v>540</v>
      </c>
      <c r="S21" s="3">
        <f t="shared" si="1"/>
        <v>0</v>
      </c>
      <c r="T21" s="3">
        <f t="shared" si="3"/>
        <v>540</v>
      </c>
    </row>
    <row r="22" spans="1:22" x14ac:dyDescent="0.4">
      <c r="A22" s="2" t="str">
        <f t="shared" si="2"/>
        <v>HID150W  ダウンライト Φ200埋込型1167.5</v>
      </c>
      <c r="B22" s="15">
        <v>17</v>
      </c>
      <c r="C22" s="28" t="s">
        <v>47</v>
      </c>
      <c r="D22" s="18" t="s">
        <v>304</v>
      </c>
      <c r="E22" s="14" t="s">
        <v>272</v>
      </c>
      <c r="F22" s="15">
        <v>1</v>
      </c>
      <c r="G22" s="14">
        <v>167.5</v>
      </c>
      <c r="H22" s="15">
        <v>4</v>
      </c>
      <c r="I22" s="3" t="str">
        <f>VLOOKUP(A22,様式第10号事業費及び積算根拠資料!$A$6:$M$105,9,FALSE)</f>
        <v>LRS1-33</v>
      </c>
      <c r="J22" s="102">
        <f>VLOOKUP(A22,様式第10号事業費及び積算根拠資料!$A$6:$M$105,10,FALSE)</f>
        <v>0</v>
      </c>
      <c r="K22" s="102">
        <f>VLOOKUP(A22,様式第10号事業費及び積算根拠資料!$A$6:$M$105,11,FALSE)</f>
        <v>0</v>
      </c>
      <c r="L22" s="102">
        <f>VLOOKUP(A22,様式第10号事業費及び積算根拠資料!$A$6:$M$105,12,FALSE)</f>
        <v>0</v>
      </c>
      <c r="M22" s="102">
        <f>VLOOKUP(A22,様式第10号事業費及び積算根拠資料!$A$6:$M$105,13,FALSE)</f>
        <v>0</v>
      </c>
      <c r="N22" s="3"/>
      <c r="O22" s="3">
        <v>4</v>
      </c>
      <c r="P22" s="3">
        <v>200</v>
      </c>
      <c r="Q22" s="3"/>
      <c r="R22" s="3">
        <f t="shared" si="0"/>
        <v>12060</v>
      </c>
      <c r="S22" s="3">
        <f t="shared" si="1"/>
        <v>0</v>
      </c>
      <c r="T22" s="3">
        <f t="shared" si="3"/>
        <v>12060</v>
      </c>
    </row>
    <row r="23" spans="1:22" x14ac:dyDescent="0.4">
      <c r="A23" s="2" t="str">
        <f t="shared" si="2"/>
        <v>白熱球IL80W  ダウンライト直付型172</v>
      </c>
      <c r="B23" s="15">
        <v>18</v>
      </c>
      <c r="C23" s="28" t="s">
        <v>47</v>
      </c>
      <c r="D23" s="18" t="s">
        <v>303</v>
      </c>
      <c r="E23" s="14" t="s">
        <v>292</v>
      </c>
      <c r="F23" s="15">
        <v>1</v>
      </c>
      <c r="G23" s="14">
        <v>72</v>
      </c>
      <c r="H23" s="15">
        <v>3</v>
      </c>
      <c r="I23" s="3" t="str">
        <f>VLOOKUP(A23,様式第10号事業費及び積算根拠資料!$A$6:$M$105,9,FALSE)</f>
        <v>光束750lm以上</v>
      </c>
      <c r="J23" s="102">
        <f>VLOOKUP(A23,様式第10号事業費及び積算根拠資料!$A$6:$M$105,10,FALSE)</f>
        <v>0</v>
      </c>
      <c r="K23" s="102">
        <f>VLOOKUP(A23,様式第10号事業費及び積算根拠資料!$A$6:$M$105,11,FALSE)</f>
        <v>0</v>
      </c>
      <c r="L23" s="102">
        <f>VLOOKUP(A23,様式第10号事業費及び積算根拠資料!$A$6:$M$105,12,FALSE)</f>
        <v>0</v>
      </c>
      <c r="M23" s="102">
        <f>VLOOKUP(A23,様式第10号事業費及び積算根拠資料!$A$6:$M$105,13,FALSE)</f>
        <v>0</v>
      </c>
      <c r="N23" s="3"/>
      <c r="O23" s="3">
        <v>4</v>
      </c>
      <c r="P23" s="3">
        <v>200</v>
      </c>
      <c r="Q23" s="3"/>
      <c r="R23" s="3">
        <f t="shared" si="0"/>
        <v>3888.0000000000005</v>
      </c>
      <c r="S23" s="3">
        <f t="shared" si="1"/>
        <v>0</v>
      </c>
      <c r="T23" s="3">
        <f t="shared" si="3"/>
        <v>3888.0000000000005</v>
      </c>
    </row>
    <row r="24" spans="1:22" x14ac:dyDescent="0.4">
      <c r="A24" s="2" t="str">
        <f t="shared" si="2"/>
        <v>コーナー灯直付型145.7</v>
      </c>
      <c r="B24" s="15">
        <v>19</v>
      </c>
      <c r="C24" s="28" t="s">
        <v>47</v>
      </c>
      <c r="D24" s="18" t="s">
        <v>93</v>
      </c>
      <c r="E24" s="14" t="s">
        <v>292</v>
      </c>
      <c r="F24" s="15">
        <v>1</v>
      </c>
      <c r="G24" s="14">
        <v>45.7</v>
      </c>
      <c r="H24" s="15">
        <v>4</v>
      </c>
      <c r="I24" s="3" t="str">
        <f>VLOOKUP(A24,様式第10号事業費及び積算根拠資料!$A$6:$M$105,9,FALSE)</f>
        <v>光束2500lm以上</v>
      </c>
      <c r="J24" s="102">
        <f>VLOOKUP(A24,様式第10号事業費及び積算根拠資料!$A$6:$M$105,10,FALSE)</f>
        <v>0</v>
      </c>
      <c r="K24" s="102">
        <f>VLOOKUP(A24,様式第10号事業費及び積算根拠資料!$A$6:$M$105,11,FALSE)</f>
        <v>0</v>
      </c>
      <c r="L24" s="102">
        <f>VLOOKUP(A24,様式第10号事業費及び積算根拠資料!$A$6:$M$105,12,FALSE)</f>
        <v>0</v>
      </c>
      <c r="M24" s="102">
        <f>VLOOKUP(A24,様式第10号事業費及び積算根拠資料!$A$6:$M$105,13,FALSE)</f>
        <v>0</v>
      </c>
      <c r="N24" s="3"/>
      <c r="O24" s="3">
        <v>4</v>
      </c>
      <c r="P24" s="3">
        <v>200</v>
      </c>
      <c r="Q24" s="3"/>
      <c r="R24" s="3">
        <f t="shared" si="0"/>
        <v>3290.4</v>
      </c>
      <c r="S24" s="3">
        <f t="shared" si="1"/>
        <v>0</v>
      </c>
      <c r="T24" s="3">
        <f t="shared" si="3"/>
        <v>3290.4</v>
      </c>
    </row>
    <row r="25" spans="1:22" x14ac:dyDescent="0.4">
      <c r="A25" s="2" t="str">
        <f t="shared" si="2"/>
        <v>蛍光灯FL40W  防雨型直付型245.7</v>
      </c>
      <c r="B25" s="15">
        <v>20</v>
      </c>
      <c r="C25" s="28" t="s">
        <v>96</v>
      </c>
      <c r="D25" s="18" t="s">
        <v>320</v>
      </c>
      <c r="E25" s="14" t="s">
        <v>292</v>
      </c>
      <c r="F25" s="15">
        <v>2</v>
      </c>
      <c r="G25" s="14">
        <v>45.7</v>
      </c>
      <c r="H25" s="15">
        <v>4</v>
      </c>
      <c r="I25" s="3" t="str">
        <f>VLOOKUP(A25,様式第10号事業費及び積算根拠資料!$A$6:$M$105,9,FALSE)</f>
        <v>LSS10MP/RP-4-64</v>
      </c>
      <c r="J25" s="102">
        <f>VLOOKUP(A25,様式第10号事業費及び積算根拠資料!$A$6:$M$105,10,FALSE)</f>
        <v>0</v>
      </c>
      <c r="K25" s="102">
        <f>VLOOKUP(A25,様式第10号事業費及び積算根拠資料!$A$6:$M$105,11,FALSE)</f>
        <v>0</v>
      </c>
      <c r="L25" s="102">
        <f>VLOOKUP(A25,様式第10号事業費及び積算根拠資料!$A$6:$M$105,12,FALSE)</f>
        <v>0</v>
      </c>
      <c r="M25" s="102">
        <f>VLOOKUP(A25,様式第10号事業費及び積算根拠資料!$A$6:$M$105,13,FALSE)</f>
        <v>0</v>
      </c>
      <c r="N25" s="3"/>
      <c r="O25" s="3">
        <v>3</v>
      </c>
      <c r="P25" s="3">
        <v>200</v>
      </c>
      <c r="Q25" s="3"/>
      <c r="R25" s="3">
        <f t="shared" si="0"/>
        <v>4935.6000000000013</v>
      </c>
      <c r="S25" s="3">
        <f t="shared" si="1"/>
        <v>0</v>
      </c>
      <c r="T25" s="3">
        <f t="shared" si="3"/>
        <v>4935.6000000000013</v>
      </c>
    </row>
    <row r="26" spans="1:22" x14ac:dyDescent="0.4">
      <c r="A26" s="2" t="str">
        <f t="shared" si="2"/>
        <v>蛍光灯FDL18W  ダウンライト Φ100埋込型120</v>
      </c>
      <c r="B26" s="15">
        <v>21</v>
      </c>
      <c r="C26" s="28" t="s">
        <v>97</v>
      </c>
      <c r="D26" s="18" t="s">
        <v>306</v>
      </c>
      <c r="E26" s="14" t="s">
        <v>272</v>
      </c>
      <c r="F26" s="15">
        <v>1</v>
      </c>
      <c r="G26" s="14">
        <v>20</v>
      </c>
      <c r="H26" s="15">
        <v>1</v>
      </c>
      <c r="I26" s="3" t="str">
        <f>VLOOKUP(A26,様式第10号事業費及び積算根拠資料!$A$6:$M$105,9,FALSE)</f>
        <v>LRS1-08</v>
      </c>
      <c r="J26" s="102">
        <f>VLOOKUP(A26,様式第10号事業費及び積算根拠資料!$A$6:$M$105,10,FALSE)</f>
        <v>0</v>
      </c>
      <c r="K26" s="102">
        <f>VLOOKUP(A26,様式第10号事業費及び積算根拠資料!$A$6:$M$105,11,FALSE)</f>
        <v>0</v>
      </c>
      <c r="L26" s="102">
        <f>VLOOKUP(A26,様式第10号事業費及び積算根拠資料!$A$6:$M$105,12,FALSE)</f>
        <v>0</v>
      </c>
      <c r="M26" s="102">
        <f>VLOOKUP(A26,様式第10号事業費及び積算根拠資料!$A$6:$M$105,13,FALSE)</f>
        <v>0</v>
      </c>
      <c r="N26" s="3"/>
      <c r="O26" s="3">
        <v>4</v>
      </c>
      <c r="P26" s="3">
        <v>200</v>
      </c>
      <c r="Q26" s="3"/>
      <c r="R26" s="3">
        <f t="shared" si="0"/>
        <v>360</v>
      </c>
      <c r="S26" s="3">
        <f t="shared" si="1"/>
        <v>0</v>
      </c>
      <c r="T26" s="3">
        <f t="shared" si="3"/>
        <v>360</v>
      </c>
    </row>
    <row r="27" spans="1:22" x14ac:dyDescent="0.4">
      <c r="A27" s="2" t="str">
        <f t="shared" si="2"/>
        <v>蛍光灯FL40W直付型245.7</v>
      </c>
      <c r="B27" s="15">
        <v>22</v>
      </c>
      <c r="C27" s="28" t="s">
        <v>97</v>
      </c>
      <c r="D27" s="18" t="s">
        <v>337</v>
      </c>
      <c r="E27" s="14" t="s">
        <v>292</v>
      </c>
      <c r="F27" s="15">
        <v>2</v>
      </c>
      <c r="G27" s="14">
        <v>45.7</v>
      </c>
      <c r="H27" s="15">
        <v>1</v>
      </c>
      <c r="I27" s="3" t="str">
        <f>VLOOKUP(A27,様式第10号事業費及び積算根拠資料!$A$6:$M$105,9,FALSE)</f>
        <v>LSS10-4-65</v>
      </c>
      <c r="J27" s="102">
        <f>VLOOKUP(A27,様式第10号事業費及び積算根拠資料!$A$6:$M$105,10,FALSE)</f>
        <v>0</v>
      </c>
      <c r="K27" s="102">
        <f>VLOOKUP(A27,様式第10号事業費及び積算根拠資料!$A$6:$M$105,11,FALSE)</f>
        <v>0</v>
      </c>
      <c r="L27" s="102">
        <f>VLOOKUP(A27,様式第10号事業費及び積算根拠資料!$A$6:$M$105,12,FALSE)</f>
        <v>0</v>
      </c>
      <c r="M27" s="102">
        <f>VLOOKUP(A27,様式第10号事業費及び積算根拠資料!$A$6:$M$105,13,FALSE)</f>
        <v>0</v>
      </c>
      <c r="N27" s="3"/>
      <c r="O27" s="3">
        <v>4</v>
      </c>
      <c r="P27" s="3">
        <v>200</v>
      </c>
      <c r="Q27" s="3"/>
      <c r="R27" s="3">
        <f t="shared" si="0"/>
        <v>1645.2</v>
      </c>
      <c r="S27" s="3">
        <f t="shared" si="1"/>
        <v>0</v>
      </c>
      <c r="T27" s="3">
        <f t="shared" si="3"/>
        <v>1645.2</v>
      </c>
    </row>
    <row r="28" spans="1:22" x14ac:dyDescent="0.4">
      <c r="A28" s="2" t="str">
        <f t="shared" si="2"/>
        <v>蛍光灯FCL15W  防雨型直付型115</v>
      </c>
      <c r="B28" s="15">
        <v>23</v>
      </c>
      <c r="C28" s="28" t="s">
        <v>97</v>
      </c>
      <c r="D28" s="18" t="s">
        <v>319</v>
      </c>
      <c r="E28" s="14" t="s">
        <v>292</v>
      </c>
      <c r="F28" s="15">
        <v>1</v>
      </c>
      <c r="G28" s="14">
        <v>15</v>
      </c>
      <c r="H28" s="15">
        <v>2</v>
      </c>
      <c r="I28" s="3" t="str">
        <f>VLOOKUP(A28,様式第10号事業費及び積算根拠資料!$A$6:$M$105,9,FALSE)</f>
        <v>LBF3MP/RP-2-13</v>
      </c>
      <c r="J28" s="102">
        <f>VLOOKUP(A28,様式第10号事業費及び積算根拠資料!$A$6:$M$105,10,FALSE)</f>
        <v>0</v>
      </c>
      <c r="K28" s="102">
        <f>VLOOKUP(A28,様式第10号事業費及び積算根拠資料!$A$6:$M$105,11,FALSE)</f>
        <v>0</v>
      </c>
      <c r="L28" s="102">
        <f>VLOOKUP(A28,様式第10号事業費及び積算根拠資料!$A$6:$M$105,12,FALSE)</f>
        <v>0</v>
      </c>
      <c r="M28" s="102">
        <f>VLOOKUP(A28,様式第10号事業費及び積算根拠資料!$A$6:$M$105,13,FALSE)</f>
        <v>0</v>
      </c>
      <c r="N28" s="3"/>
      <c r="O28" s="3">
        <v>4</v>
      </c>
      <c r="P28" s="3">
        <v>200</v>
      </c>
      <c r="Q28" s="3"/>
      <c r="R28" s="3">
        <f t="shared" si="0"/>
        <v>540</v>
      </c>
      <c r="S28" s="3">
        <f t="shared" si="1"/>
        <v>0</v>
      </c>
      <c r="T28" s="3">
        <f t="shared" si="3"/>
        <v>540</v>
      </c>
    </row>
    <row r="29" spans="1:22" x14ac:dyDescent="0.4">
      <c r="A29" s="2" t="str">
        <f t="shared" si="2"/>
        <v>蛍光灯FL15W  キッチン灯直付型115</v>
      </c>
      <c r="B29" s="15">
        <v>24</v>
      </c>
      <c r="C29" s="28" t="s">
        <v>97</v>
      </c>
      <c r="D29" s="18" t="s">
        <v>297</v>
      </c>
      <c r="E29" s="14" t="s">
        <v>292</v>
      </c>
      <c r="F29" s="15">
        <v>1</v>
      </c>
      <c r="G29" s="14">
        <v>15</v>
      </c>
      <c r="H29" s="15">
        <v>1</v>
      </c>
      <c r="I29" s="3" t="str">
        <f>VLOOKUP(A29,様式第10号事業費及び積算根拠資料!$A$6:$M$105,9,FALSE)</f>
        <v>光束800lm以上</v>
      </c>
      <c r="J29" s="102">
        <f>VLOOKUP(A29,様式第10号事業費及び積算根拠資料!$A$6:$M$105,10,FALSE)</f>
        <v>0</v>
      </c>
      <c r="K29" s="102">
        <f>VLOOKUP(A29,様式第10号事業費及び積算根拠資料!$A$6:$M$105,11,FALSE)</f>
        <v>0</v>
      </c>
      <c r="L29" s="102">
        <f>VLOOKUP(A29,様式第10号事業費及び積算根拠資料!$A$6:$M$105,12,FALSE)</f>
        <v>0</v>
      </c>
      <c r="M29" s="102">
        <f>VLOOKUP(A29,様式第10号事業費及び積算根拠資料!$A$6:$M$105,13,FALSE)</f>
        <v>0</v>
      </c>
      <c r="N29" s="3"/>
      <c r="O29" s="3">
        <v>4</v>
      </c>
      <c r="P29" s="3">
        <v>200</v>
      </c>
      <c r="Q29" s="3"/>
      <c r="R29" s="3">
        <f t="shared" si="0"/>
        <v>270</v>
      </c>
      <c r="S29" s="3">
        <f t="shared" si="1"/>
        <v>0</v>
      </c>
      <c r="T29" s="3">
        <f t="shared" si="3"/>
        <v>270</v>
      </c>
    </row>
    <row r="30" spans="1:22" x14ac:dyDescent="0.4">
      <c r="A30" s="2" t="str">
        <f t="shared" si="2"/>
        <v>蛍光灯FCL32/30W  ペンダント直付型136</v>
      </c>
      <c r="B30" s="15">
        <v>25</v>
      </c>
      <c r="C30" s="28" t="s">
        <v>97</v>
      </c>
      <c r="D30" s="18" t="s">
        <v>311</v>
      </c>
      <c r="E30" s="14" t="s">
        <v>292</v>
      </c>
      <c r="F30" s="15">
        <v>1</v>
      </c>
      <c r="G30" s="14">
        <v>36</v>
      </c>
      <c r="H30" s="15">
        <v>2</v>
      </c>
      <c r="I30" s="3" t="str">
        <f>VLOOKUP(A30,様式第10号事業費及び積算根拠資料!$A$6:$M$105,9,FALSE)</f>
        <v>光束3000lm以上</v>
      </c>
      <c r="J30" s="102">
        <f>VLOOKUP(A30,様式第10号事業費及び積算根拠資料!$A$6:$M$105,10,FALSE)</f>
        <v>0</v>
      </c>
      <c r="K30" s="102">
        <f>VLOOKUP(A30,様式第10号事業費及び積算根拠資料!$A$6:$M$105,11,FALSE)</f>
        <v>0</v>
      </c>
      <c r="L30" s="102">
        <f>VLOOKUP(A30,様式第10号事業費及び積算根拠資料!$A$6:$M$105,12,FALSE)</f>
        <v>0</v>
      </c>
      <c r="M30" s="102">
        <f>VLOOKUP(A30,様式第10号事業費及び積算根拠資料!$A$6:$M$105,13,FALSE)</f>
        <v>0</v>
      </c>
      <c r="N30" s="3"/>
      <c r="O30" s="3">
        <v>4</v>
      </c>
      <c r="P30" s="3">
        <v>200</v>
      </c>
      <c r="Q30" s="3"/>
      <c r="R30" s="3">
        <f t="shared" si="0"/>
        <v>1296</v>
      </c>
      <c r="S30" s="3">
        <f t="shared" si="1"/>
        <v>0</v>
      </c>
      <c r="T30" s="3">
        <f t="shared" si="3"/>
        <v>1296</v>
      </c>
    </row>
    <row r="31" spans="1:22" x14ac:dyDescent="0.4">
      <c r="A31" s="2" t="str">
        <f t="shared" si="2"/>
        <v>蛍光灯FL40W直付型245.7</v>
      </c>
      <c r="B31" s="15">
        <v>26</v>
      </c>
      <c r="C31" s="28" t="s">
        <v>14</v>
      </c>
      <c r="D31" s="18" t="s">
        <v>298</v>
      </c>
      <c r="E31" s="14" t="s">
        <v>292</v>
      </c>
      <c r="F31" s="15">
        <v>2</v>
      </c>
      <c r="G31" s="14">
        <v>45.7</v>
      </c>
      <c r="H31" s="15">
        <v>6</v>
      </c>
      <c r="I31" s="3" t="str">
        <f>VLOOKUP(A31,様式第10号事業費及び積算根拠資料!$A$6:$M$105,9,FALSE)</f>
        <v>LSS10-4-65</v>
      </c>
      <c r="J31" s="102">
        <f>VLOOKUP(A31,様式第10号事業費及び積算根拠資料!$A$6:$M$105,10,FALSE)</f>
        <v>0</v>
      </c>
      <c r="K31" s="102">
        <f>VLOOKUP(A31,様式第10号事業費及び積算根拠資料!$A$6:$M$105,11,FALSE)</f>
        <v>0</v>
      </c>
      <c r="L31" s="102">
        <f>VLOOKUP(A31,様式第10号事業費及び積算根拠資料!$A$6:$M$105,12,FALSE)</f>
        <v>0</v>
      </c>
      <c r="M31" s="102">
        <f>VLOOKUP(A31,様式第10号事業費及び積算根拠資料!$A$6:$M$105,13,FALSE)</f>
        <v>0</v>
      </c>
      <c r="N31" s="3"/>
      <c r="O31" s="3">
        <v>5</v>
      </c>
      <c r="P31" s="3">
        <v>200</v>
      </c>
      <c r="Q31" s="3"/>
      <c r="R31" s="3">
        <f t="shared" si="0"/>
        <v>12339.000000000002</v>
      </c>
      <c r="S31" s="3">
        <f t="shared" si="1"/>
        <v>0</v>
      </c>
      <c r="T31" s="3">
        <f t="shared" si="3"/>
        <v>12339.000000000002</v>
      </c>
    </row>
    <row r="32" spans="1:22" x14ac:dyDescent="0.4">
      <c r="A32" s="2" t="str">
        <f t="shared" si="2"/>
        <v>蛍光灯FL20W天吊型421.5</v>
      </c>
      <c r="B32" s="15">
        <v>27</v>
      </c>
      <c r="C32" s="28" t="s">
        <v>99</v>
      </c>
      <c r="D32" s="18" t="s">
        <v>307</v>
      </c>
      <c r="E32" s="14" t="s">
        <v>293</v>
      </c>
      <c r="F32" s="15">
        <v>4</v>
      </c>
      <c r="G32" s="14">
        <v>21.5</v>
      </c>
      <c r="H32" s="15">
        <v>1</v>
      </c>
      <c r="I32" s="3" t="str">
        <f>VLOOKUP(A32,様式第10号事業費及び積算根拠資料!$A$6:$M$105,9,FALSE)</f>
        <v>LSS10-4-65</v>
      </c>
      <c r="J32" s="102">
        <f>VLOOKUP(A32,様式第10号事業費及び積算根拠資料!$A$6:$M$105,10,FALSE)</f>
        <v>0</v>
      </c>
      <c r="K32" s="102">
        <f>VLOOKUP(A32,様式第10号事業費及び積算根拠資料!$A$6:$M$105,11,FALSE)</f>
        <v>0</v>
      </c>
      <c r="L32" s="102">
        <f>VLOOKUP(A32,様式第10号事業費及び積算根拠資料!$A$6:$M$105,12,FALSE)</f>
        <v>0</v>
      </c>
      <c r="M32" s="102">
        <f>VLOOKUP(A32,様式第10号事業費及び積算根拠資料!$A$6:$M$105,13,FALSE)</f>
        <v>0</v>
      </c>
      <c r="N32" s="3"/>
      <c r="O32" s="3">
        <v>5</v>
      </c>
      <c r="P32" s="3">
        <v>200</v>
      </c>
      <c r="Q32" s="3"/>
      <c r="R32" s="3">
        <f t="shared" si="0"/>
        <v>1935</v>
      </c>
      <c r="S32" s="3">
        <f t="shared" si="1"/>
        <v>0</v>
      </c>
      <c r="T32" s="3">
        <f t="shared" si="3"/>
        <v>1935</v>
      </c>
    </row>
    <row r="33" spans="1:22" x14ac:dyDescent="0.4">
      <c r="A33" s="2" t="str">
        <f t="shared" si="2"/>
        <v>蛍光灯FL40W直付型245.7</v>
      </c>
      <c r="B33" s="15">
        <v>28</v>
      </c>
      <c r="C33" s="28" t="s">
        <v>98</v>
      </c>
      <c r="D33" s="18" t="s">
        <v>257</v>
      </c>
      <c r="E33" s="14" t="s">
        <v>292</v>
      </c>
      <c r="F33" s="15">
        <v>2</v>
      </c>
      <c r="G33" s="14">
        <v>45.7</v>
      </c>
      <c r="H33" s="15">
        <v>20</v>
      </c>
      <c r="I33" s="3" t="str">
        <f>VLOOKUP(A33,様式第10号事業費及び積算根拠資料!$A$6:$M$105,9,FALSE)</f>
        <v>LSS10-4-65</v>
      </c>
      <c r="J33" s="102">
        <f>VLOOKUP(A33,様式第10号事業費及び積算根拠資料!$A$6:$M$105,10,FALSE)</f>
        <v>0</v>
      </c>
      <c r="K33" s="102">
        <f>VLOOKUP(A33,様式第10号事業費及び積算根拠資料!$A$6:$M$105,11,FALSE)</f>
        <v>0</v>
      </c>
      <c r="L33" s="102">
        <f>VLOOKUP(A33,様式第10号事業費及び積算根拠資料!$A$6:$M$105,12,FALSE)</f>
        <v>0</v>
      </c>
      <c r="M33" s="102">
        <f>VLOOKUP(A33,様式第10号事業費及び積算根拠資料!$A$6:$M$105,13,FALSE)</f>
        <v>0</v>
      </c>
      <c r="N33" s="3"/>
      <c r="O33" s="3">
        <v>5</v>
      </c>
      <c r="P33" s="3">
        <v>200</v>
      </c>
      <c r="Q33" s="3"/>
      <c r="R33" s="3">
        <f t="shared" si="0"/>
        <v>41130</v>
      </c>
      <c r="S33" s="3">
        <f t="shared" si="1"/>
        <v>0</v>
      </c>
      <c r="T33" s="3">
        <f t="shared" si="3"/>
        <v>41130</v>
      </c>
    </row>
    <row r="34" spans="1:22" x14ac:dyDescent="0.4">
      <c r="A34" s="2" t="str">
        <f t="shared" si="2"/>
        <v>蛍光灯FL40W埋込型245.7</v>
      </c>
      <c r="B34" s="15">
        <v>29</v>
      </c>
      <c r="C34" s="29" t="s">
        <v>98</v>
      </c>
      <c r="D34" s="20" t="s">
        <v>257</v>
      </c>
      <c r="E34" s="33" t="s">
        <v>272</v>
      </c>
      <c r="F34" s="23">
        <v>2</v>
      </c>
      <c r="G34" s="33">
        <v>45.7</v>
      </c>
      <c r="H34" s="23">
        <v>2</v>
      </c>
      <c r="I34" s="3" t="str">
        <f>VLOOKUP(A34,様式第10号事業費及び積算根拠資料!$A$6:$M$105,9,FALSE)</f>
        <v>LRS3-4-65</v>
      </c>
      <c r="J34" s="102">
        <f>VLOOKUP(A34,様式第10号事業費及び積算根拠資料!$A$6:$M$105,10,FALSE)</f>
        <v>0</v>
      </c>
      <c r="K34" s="102">
        <f>VLOOKUP(A34,様式第10号事業費及び積算根拠資料!$A$6:$M$105,11,FALSE)</f>
        <v>0</v>
      </c>
      <c r="L34" s="102">
        <f>VLOOKUP(A34,様式第10号事業費及び積算根拠資料!$A$6:$M$105,12,FALSE)</f>
        <v>0</v>
      </c>
      <c r="M34" s="102">
        <f>VLOOKUP(A34,様式第10号事業費及び積算根拠資料!$A$6:$M$105,13,FALSE)</f>
        <v>0</v>
      </c>
      <c r="N34" s="10"/>
      <c r="O34" s="10">
        <v>5</v>
      </c>
      <c r="P34" s="10">
        <v>200</v>
      </c>
      <c r="Q34" s="10"/>
      <c r="R34" s="3">
        <f t="shared" si="0"/>
        <v>4113</v>
      </c>
      <c r="S34" s="3">
        <f t="shared" si="1"/>
        <v>0</v>
      </c>
      <c r="T34" s="3">
        <f t="shared" si="3"/>
        <v>4113</v>
      </c>
      <c r="U34" s="21"/>
      <c r="V34" s="21"/>
    </row>
    <row r="35" spans="1:22" x14ac:dyDescent="0.4">
      <c r="A35" s="2" t="str">
        <f t="shared" si="2"/>
        <v>蛍光灯FL40W  黒板灯  埋込型145.7</v>
      </c>
      <c r="B35" s="15">
        <v>30</v>
      </c>
      <c r="C35" s="29" t="s">
        <v>98</v>
      </c>
      <c r="D35" s="20" t="s">
        <v>299</v>
      </c>
      <c r="E35" s="33" t="s">
        <v>272</v>
      </c>
      <c r="F35" s="23">
        <v>1</v>
      </c>
      <c r="G35" s="33">
        <v>45.7</v>
      </c>
      <c r="H35" s="23">
        <v>4</v>
      </c>
      <c r="I35" s="3" t="str">
        <f>VLOOKUP(A35,様式第10号事業費及び積算根拠資料!$A$6:$M$105,9,FALSE)</f>
        <v>LRS8-4-43</v>
      </c>
      <c r="J35" s="102">
        <f>VLOOKUP(A35,様式第10号事業費及び積算根拠資料!$A$6:$M$105,10,FALSE)</f>
        <v>0</v>
      </c>
      <c r="K35" s="102">
        <f>VLOOKUP(A35,様式第10号事業費及び積算根拠資料!$A$6:$M$105,11,FALSE)</f>
        <v>0</v>
      </c>
      <c r="L35" s="102">
        <f>VLOOKUP(A35,様式第10号事業費及び積算根拠資料!$A$6:$M$105,12,FALSE)</f>
        <v>0</v>
      </c>
      <c r="M35" s="102">
        <f>VLOOKUP(A35,様式第10号事業費及び積算根拠資料!$A$6:$M$105,13,FALSE)</f>
        <v>0</v>
      </c>
      <c r="N35" s="10"/>
      <c r="O35" s="10">
        <v>5</v>
      </c>
      <c r="P35" s="10">
        <v>200</v>
      </c>
      <c r="Q35" s="10"/>
      <c r="R35" s="3">
        <f t="shared" si="0"/>
        <v>4113</v>
      </c>
      <c r="S35" s="3">
        <f t="shared" si="1"/>
        <v>0</v>
      </c>
      <c r="T35" s="3">
        <f t="shared" si="3"/>
        <v>4113</v>
      </c>
      <c r="U35" s="21"/>
      <c r="V35" s="21"/>
    </row>
    <row r="36" spans="1:22" x14ac:dyDescent="0.4">
      <c r="A36" s="2" t="str">
        <f t="shared" si="2"/>
        <v>蛍光灯FL20W 直付型221.5</v>
      </c>
      <c r="B36" s="15">
        <v>31</v>
      </c>
      <c r="C36" s="28" t="s">
        <v>46</v>
      </c>
      <c r="D36" s="18" t="s">
        <v>256</v>
      </c>
      <c r="E36" s="14" t="s">
        <v>292</v>
      </c>
      <c r="F36" s="15">
        <v>2</v>
      </c>
      <c r="G36" s="14">
        <v>21.5</v>
      </c>
      <c r="H36" s="15">
        <v>22</v>
      </c>
      <c r="I36" s="3" t="str">
        <f>VLOOKUP(A36,様式第10号事業費及び積算根拠資料!$A$6:$M$105,9,FALSE)</f>
        <v>LSS10-2-30</v>
      </c>
      <c r="J36" s="102">
        <f>VLOOKUP(A36,様式第10号事業費及び積算根拠資料!$A$6:$M$105,10,FALSE)</f>
        <v>0</v>
      </c>
      <c r="K36" s="102">
        <f>VLOOKUP(A36,様式第10号事業費及び積算根拠資料!$A$6:$M$105,11,FALSE)</f>
        <v>0</v>
      </c>
      <c r="L36" s="102">
        <f>VLOOKUP(A36,様式第10号事業費及び積算根拠資料!$A$6:$M$105,12,FALSE)</f>
        <v>0</v>
      </c>
      <c r="M36" s="102">
        <f>VLOOKUP(A36,様式第10号事業費及び積算根拠資料!$A$6:$M$105,13,FALSE)</f>
        <v>0</v>
      </c>
      <c r="N36" s="3"/>
      <c r="O36" s="3">
        <v>1</v>
      </c>
      <c r="P36" s="3">
        <v>200</v>
      </c>
      <c r="Q36" s="3"/>
      <c r="R36" s="3">
        <f t="shared" si="0"/>
        <v>4257</v>
      </c>
      <c r="S36" s="3">
        <f t="shared" si="1"/>
        <v>0</v>
      </c>
      <c r="T36" s="3">
        <f t="shared" si="3"/>
        <v>4257</v>
      </c>
    </row>
    <row r="37" spans="1:22" x14ac:dyDescent="0.4">
      <c r="A37" s="2" t="str">
        <f t="shared" si="2"/>
        <v>蛍光灯FL20W  長円型埋込型221.5</v>
      </c>
      <c r="B37" s="15">
        <v>32</v>
      </c>
      <c r="C37" s="28" t="s">
        <v>46</v>
      </c>
      <c r="D37" s="18" t="s">
        <v>308</v>
      </c>
      <c r="E37" s="14" t="s">
        <v>272</v>
      </c>
      <c r="F37" s="22">
        <v>2</v>
      </c>
      <c r="G37" s="14">
        <v>21.5</v>
      </c>
      <c r="H37" s="15">
        <v>48</v>
      </c>
      <c r="I37" s="3" t="str">
        <f>VLOOKUP(A37,様式第10号事業費及び積算根拠資料!$A$6:$M$105,9,FALSE)</f>
        <v>LRS3-2-30</v>
      </c>
      <c r="J37" s="102">
        <f>VLOOKUP(A37,様式第10号事業費及び積算根拠資料!$A$6:$M$105,10,FALSE)</f>
        <v>0</v>
      </c>
      <c r="K37" s="102">
        <f>VLOOKUP(A37,様式第10号事業費及び積算根拠資料!$A$6:$M$105,11,FALSE)</f>
        <v>0</v>
      </c>
      <c r="L37" s="102">
        <f>VLOOKUP(A37,様式第10号事業費及び積算根拠資料!$A$6:$M$105,12,FALSE)</f>
        <v>0</v>
      </c>
      <c r="M37" s="102">
        <f>VLOOKUP(A37,様式第10号事業費及び積算根拠資料!$A$6:$M$105,13,FALSE)</f>
        <v>0</v>
      </c>
      <c r="N37" s="3"/>
      <c r="O37" s="3">
        <v>1</v>
      </c>
      <c r="P37" s="3">
        <v>200</v>
      </c>
      <c r="Q37" s="3"/>
      <c r="R37" s="3">
        <f t="shared" si="0"/>
        <v>9288</v>
      </c>
      <c r="S37" s="3">
        <f t="shared" si="1"/>
        <v>0</v>
      </c>
      <c r="T37" s="3">
        <f t="shared" si="3"/>
        <v>9288</v>
      </c>
    </row>
    <row r="38" spans="1:22" x14ac:dyDescent="0.4">
      <c r="A38" s="2" t="str">
        <f t="shared" si="2"/>
        <v>蛍光灯FL20W  スクエア埋込型421.5</v>
      </c>
      <c r="B38" s="15">
        <v>33</v>
      </c>
      <c r="C38" s="28" t="s">
        <v>46</v>
      </c>
      <c r="D38" s="18" t="s">
        <v>309</v>
      </c>
      <c r="E38" s="14" t="s">
        <v>272</v>
      </c>
      <c r="F38" s="15">
        <v>4</v>
      </c>
      <c r="G38" s="14">
        <v>21.5</v>
      </c>
      <c r="H38" s="15">
        <v>1</v>
      </c>
      <c r="I38" s="3" t="str">
        <f>VLOOKUP(A38,様式第10号事業費及び積算根拠資料!$A$6:$M$105,9,FALSE)</f>
        <v>光束5000lm以上</v>
      </c>
      <c r="J38" s="102">
        <f>VLOOKUP(A38,様式第10号事業費及び積算根拠資料!$A$6:$M$105,10,FALSE)</f>
        <v>0</v>
      </c>
      <c r="K38" s="102">
        <f>VLOOKUP(A38,様式第10号事業費及び積算根拠資料!$A$6:$M$105,11,FALSE)</f>
        <v>0</v>
      </c>
      <c r="L38" s="102">
        <f>VLOOKUP(A38,様式第10号事業費及び積算根拠資料!$A$6:$M$105,12,FALSE)</f>
        <v>0</v>
      </c>
      <c r="M38" s="102">
        <f>VLOOKUP(A38,様式第10号事業費及び積算根拠資料!$A$6:$M$105,13,FALSE)</f>
        <v>0</v>
      </c>
      <c r="N38" s="3"/>
      <c r="O38" s="3">
        <v>1</v>
      </c>
      <c r="P38" s="3">
        <v>200</v>
      </c>
      <c r="Q38" s="3"/>
      <c r="R38" s="3">
        <f t="shared" ref="R38:R56" si="4">G38*H38*F38*O38*P38/1000*$R$2</f>
        <v>387</v>
      </c>
      <c r="S38" s="3">
        <f t="shared" ref="S38:S56" si="5">M38*H38*O38*P38/1000*$R$2</f>
        <v>0</v>
      </c>
      <c r="T38" s="3">
        <f t="shared" si="3"/>
        <v>387</v>
      </c>
    </row>
    <row r="39" spans="1:22" x14ac:dyDescent="0.4">
      <c r="A39" s="2" t="str">
        <f t="shared" si="2"/>
        <v>蛍光灯FL20W 直付型221.5</v>
      </c>
      <c r="B39" s="15">
        <v>34</v>
      </c>
      <c r="C39" s="28" t="s">
        <v>19</v>
      </c>
      <c r="D39" s="18" t="s">
        <v>256</v>
      </c>
      <c r="E39" s="14" t="s">
        <v>292</v>
      </c>
      <c r="F39" s="15">
        <v>2</v>
      </c>
      <c r="G39" s="14">
        <v>21.5</v>
      </c>
      <c r="H39" s="15">
        <v>2</v>
      </c>
      <c r="I39" s="3" t="str">
        <f>VLOOKUP(A39,様式第10号事業費及び積算根拠資料!$A$6:$M$105,9,FALSE)</f>
        <v>LSS10-2-30</v>
      </c>
      <c r="J39" s="102">
        <f>VLOOKUP(A39,様式第10号事業費及び積算根拠資料!$A$6:$M$105,10,FALSE)</f>
        <v>0</v>
      </c>
      <c r="K39" s="102">
        <f>VLOOKUP(A39,様式第10号事業費及び積算根拠資料!$A$6:$M$105,11,FALSE)</f>
        <v>0</v>
      </c>
      <c r="L39" s="102">
        <f>VLOOKUP(A39,様式第10号事業費及び積算根拠資料!$A$6:$M$105,12,FALSE)</f>
        <v>0</v>
      </c>
      <c r="M39" s="102">
        <f>VLOOKUP(A39,様式第10号事業費及び積算根拠資料!$A$6:$M$105,13,FALSE)</f>
        <v>0</v>
      </c>
      <c r="N39" s="3"/>
      <c r="O39" s="3">
        <v>2</v>
      </c>
      <c r="P39" s="3">
        <v>200</v>
      </c>
      <c r="Q39" s="3"/>
      <c r="R39" s="3">
        <f t="shared" si="4"/>
        <v>774</v>
      </c>
      <c r="S39" s="3">
        <f t="shared" si="5"/>
        <v>0</v>
      </c>
      <c r="T39" s="3">
        <f t="shared" si="3"/>
        <v>774</v>
      </c>
    </row>
    <row r="40" spans="1:22" x14ac:dyDescent="0.4">
      <c r="A40" s="2" t="str">
        <f t="shared" si="2"/>
        <v>蛍光灯FL40W直付型245.7</v>
      </c>
      <c r="B40" s="15">
        <v>35</v>
      </c>
      <c r="C40" s="28" t="s">
        <v>19</v>
      </c>
      <c r="D40" s="18" t="s">
        <v>257</v>
      </c>
      <c r="E40" s="14" t="s">
        <v>292</v>
      </c>
      <c r="F40" s="15">
        <v>2</v>
      </c>
      <c r="G40" s="14">
        <v>45.7</v>
      </c>
      <c r="H40" s="15">
        <v>21</v>
      </c>
      <c r="I40" s="3" t="str">
        <f>VLOOKUP(A40,様式第10号事業費及び積算根拠資料!$A$6:$M$105,9,FALSE)</f>
        <v>LSS10-4-65</v>
      </c>
      <c r="J40" s="102">
        <f>VLOOKUP(A40,様式第10号事業費及び積算根拠資料!$A$6:$M$105,10,FALSE)</f>
        <v>0</v>
      </c>
      <c r="K40" s="102">
        <f>VLOOKUP(A40,様式第10号事業費及び積算根拠資料!$A$6:$M$105,11,FALSE)</f>
        <v>0</v>
      </c>
      <c r="L40" s="102">
        <f>VLOOKUP(A40,様式第10号事業費及び積算根拠資料!$A$6:$M$105,12,FALSE)</f>
        <v>0</v>
      </c>
      <c r="M40" s="102">
        <f>VLOOKUP(A40,様式第10号事業費及び積算根拠資料!$A$6:$M$105,13,FALSE)</f>
        <v>0</v>
      </c>
      <c r="N40" s="3"/>
      <c r="O40" s="3">
        <v>2</v>
      </c>
      <c r="P40" s="3">
        <v>200</v>
      </c>
      <c r="Q40" s="3"/>
      <c r="R40" s="3">
        <f t="shared" si="4"/>
        <v>17274.599999999999</v>
      </c>
      <c r="S40" s="3">
        <f t="shared" si="5"/>
        <v>0</v>
      </c>
      <c r="T40" s="3">
        <f t="shared" si="3"/>
        <v>17274.599999999999</v>
      </c>
    </row>
    <row r="41" spans="1:22" x14ac:dyDescent="0.4">
      <c r="A41" s="2" t="str">
        <f t="shared" si="2"/>
        <v>白熱球IL40W  ブラケット直付型136</v>
      </c>
      <c r="B41" s="15">
        <v>36</v>
      </c>
      <c r="C41" s="28" t="s">
        <v>19</v>
      </c>
      <c r="D41" s="18" t="s">
        <v>310</v>
      </c>
      <c r="E41" s="14" t="s">
        <v>292</v>
      </c>
      <c r="F41" s="15">
        <v>1</v>
      </c>
      <c r="G41" s="14">
        <v>36</v>
      </c>
      <c r="H41" s="15">
        <v>5</v>
      </c>
      <c r="I41" s="3" t="str">
        <f>VLOOKUP(A41,様式第10号事業費及び積算根拠資料!$A$6:$M$105,9,FALSE)</f>
        <v>LBF3MP/RP-2-13</v>
      </c>
      <c r="J41" s="102">
        <f>VLOOKUP(A41,様式第10号事業費及び積算根拠資料!$A$6:$M$105,10,FALSE)</f>
        <v>0</v>
      </c>
      <c r="K41" s="102">
        <f>VLOOKUP(A41,様式第10号事業費及び積算根拠資料!$A$6:$M$105,11,FALSE)</f>
        <v>0</v>
      </c>
      <c r="L41" s="102">
        <f>VLOOKUP(A41,様式第10号事業費及び積算根拠資料!$A$6:$M$105,12,FALSE)</f>
        <v>0</v>
      </c>
      <c r="M41" s="102">
        <f>VLOOKUP(A41,様式第10号事業費及び積算根拠資料!$A$6:$M$105,13,FALSE)</f>
        <v>0</v>
      </c>
      <c r="N41" s="3"/>
      <c r="O41" s="3">
        <v>2</v>
      </c>
      <c r="P41" s="3">
        <v>200</v>
      </c>
      <c r="Q41" s="3"/>
      <c r="R41" s="3">
        <f t="shared" si="4"/>
        <v>1620</v>
      </c>
      <c r="S41" s="3">
        <f t="shared" si="5"/>
        <v>0</v>
      </c>
      <c r="T41" s="3">
        <f t="shared" si="3"/>
        <v>1620</v>
      </c>
    </row>
    <row r="42" spans="1:22" s="21" customFormat="1" x14ac:dyDescent="0.4">
      <c r="A42" s="2" t="str">
        <f t="shared" si="2"/>
        <v>蛍光灯FCL32/30W  ペンダント直付型136</v>
      </c>
      <c r="B42" s="15">
        <v>37</v>
      </c>
      <c r="C42" s="28" t="s">
        <v>19</v>
      </c>
      <c r="D42" s="18" t="s">
        <v>311</v>
      </c>
      <c r="E42" s="14" t="s">
        <v>292</v>
      </c>
      <c r="F42" s="15">
        <v>1</v>
      </c>
      <c r="G42" s="14">
        <v>36</v>
      </c>
      <c r="H42" s="15">
        <v>1</v>
      </c>
      <c r="I42" s="3" t="str">
        <f>VLOOKUP(A42,様式第10号事業費及び積算根拠資料!$A$6:$M$105,9,FALSE)</f>
        <v>光束3000lm以上</v>
      </c>
      <c r="J42" s="102">
        <f>VLOOKUP(A42,様式第10号事業費及び積算根拠資料!$A$6:$M$105,10,FALSE)</f>
        <v>0</v>
      </c>
      <c r="K42" s="102">
        <f>VLOOKUP(A42,様式第10号事業費及び積算根拠資料!$A$6:$M$105,11,FALSE)</f>
        <v>0</v>
      </c>
      <c r="L42" s="102">
        <f>VLOOKUP(A42,様式第10号事業費及び積算根拠資料!$A$6:$M$105,12,FALSE)</f>
        <v>0</v>
      </c>
      <c r="M42" s="102">
        <f>VLOOKUP(A42,様式第10号事業費及び積算根拠資料!$A$6:$M$105,13,FALSE)</f>
        <v>0</v>
      </c>
      <c r="N42" s="3"/>
      <c r="O42" s="3">
        <v>2</v>
      </c>
      <c r="P42" s="3">
        <v>200</v>
      </c>
      <c r="Q42" s="3"/>
      <c r="R42" s="3">
        <f t="shared" si="4"/>
        <v>324</v>
      </c>
      <c r="S42" s="3">
        <f t="shared" si="5"/>
        <v>0</v>
      </c>
      <c r="T42" s="3">
        <f t="shared" si="3"/>
        <v>324</v>
      </c>
      <c r="U42" s="16"/>
      <c r="V42" s="16"/>
    </row>
    <row r="43" spans="1:22" s="21" customFormat="1" x14ac:dyDescent="0.4">
      <c r="A43" s="2" t="str">
        <f t="shared" si="2"/>
        <v>蛍光灯FL40W  黒板灯  埋込型145.7</v>
      </c>
      <c r="B43" s="15">
        <v>38</v>
      </c>
      <c r="C43" s="29" t="s">
        <v>43</v>
      </c>
      <c r="D43" s="20" t="s">
        <v>299</v>
      </c>
      <c r="E43" s="33" t="s">
        <v>272</v>
      </c>
      <c r="F43" s="23">
        <v>1</v>
      </c>
      <c r="G43" s="33">
        <v>45.7</v>
      </c>
      <c r="H43" s="23">
        <v>6</v>
      </c>
      <c r="I43" s="3" t="str">
        <f>VLOOKUP(A43,様式第10号事業費及び積算根拠資料!$A$6:$M$105,9,FALSE)</f>
        <v>LRS8-4-43</v>
      </c>
      <c r="J43" s="102">
        <f>VLOOKUP(A43,様式第10号事業費及び積算根拠資料!$A$6:$M$105,10,FALSE)</f>
        <v>0</v>
      </c>
      <c r="K43" s="102">
        <f>VLOOKUP(A43,様式第10号事業費及び積算根拠資料!$A$6:$M$105,11,FALSE)</f>
        <v>0</v>
      </c>
      <c r="L43" s="102">
        <f>VLOOKUP(A43,様式第10号事業費及び積算根拠資料!$A$6:$M$105,12,FALSE)</f>
        <v>0</v>
      </c>
      <c r="M43" s="102">
        <f>VLOOKUP(A43,様式第10号事業費及び積算根拠資料!$A$6:$M$105,13,FALSE)</f>
        <v>0</v>
      </c>
      <c r="N43" s="10"/>
      <c r="O43" s="10">
        <v>1</v>
      </c>
      <c r="P43" s="10">
        <v>200</v>
      </c>
      <c r="Q43" s="10"/>
      <c r="R43" s="3">
        <f t="shared" si="4"/>
        <v>1233.9000000000003</v>
      </c>
      <c r="S43" s="3">
        <f t="shared" si="5"/>
        <v>0</v>
      </c>
      <c r="T43" s="3">
        <f t="shared" si="3"/>
        <v>1233.9000000000003</v>
      </c>
    </row>
    <row r="44" spans="1:22" s="21" customFormat="1" x14ac:dyDescent="0.4">
      <c r="A44" s="2" t="str">
        <f t="shared" si="2"/>
        <v>蛍光灯FL40W埋込型245.7</v>
      </c>
      <c r="B44" s="15">
        <v>39</v>
      </c>
      <c r="C44" s="29" t="s">
        <v>43</v>
      </c>
      <c r="D44" s="20" t="s">
        <v>257</v>
      </c>
      <c r="E44" s="33" t="s">
        <v>272</v>
      </c>
      <c r="F44" s="23">
        <v>2</v>
      </c>
      <c r="G44" s="33">
        <v>45.7</v>
      </c>
      <c r="H44" s="23">
        <v>35</v>
      </c>
      <c r="I44" s="3" t="str">
        <f>VLOOKUP(A44,様式第10号事業費及び積算根拠資料!$A$6:$M$105,9,FALSE)</f>
        <v>LRS3-4-65</v>
      </c>
      <c r="J44" s="102">
        <f>VLOOKUP(A44,様式第10号事業費及び積算根拠資料!$A$6:$M$105,10,FALSE)</f>
        <v>0</v>
      </c>
      <c r="K44" s="102">
        <f>VLOOKUP(A44,様式第10号事業費及び積算根拠資料!$A$6:$M$105,11,FALSE)</f>
        <v>0</v>
      </c>
      <c r="L44" s="102">
        <f>VLOOKUP(A44,様式第10号事業費及び積算根拠資料!$A$6:$M$105,12,FALSE)</f>
        <v>0</v>
      </c>
      <c r="M44" s="102">
        <f>VLOOKUP(A44,様式第10号事業費及び積算根拠資料!$A$6:$M$105,13,FALSE)</f>
        <v>0</v>
      </c>
      <c r="N44" s="10"/>
      <c r="O44" s="10">
        <v>1</v>
      </c>
      <c r="P44" s="10">
        <v>200</v>
      </c>
      <c r="Q44" s="10"/>
      <c r="R44" s="3">
        <f t="shared" si="4"/>
        <v>14395.499999999998</v>
      </c>
      <c r="S44" s="3">
        <f t="shared" si="5"/>
        <v>0</v>
      </c>
      <c r="T44" s="3">
        <f t="shared" si="3"/>
        <v>14395.499999999998</v>
      </c>
    </row>
    <row r="45" spans="1:22" s="21" customFormat="1" x14ac:dyDescent="0.4">
      <c r="A45" s="2" t="str">
        <f t="shared" si="2"/>
        <v>蛍光灯FL40W直付型245.7</v>
      </c>
      <c r="B45" s="15">
        <v>40</v>
      </c>
      <c r="C45" s="28" t="s">
        <v>43</v>
      </c>
      <c r="D45" s="18" t="s">
        <v>257</v>
      </c>
      <c r="E45" s="14" t="s">
        <v>292</v>
      </c>
      <c r="F45" s="15">
        <v>2</v>
      </c>
      <c r="G45" s="14">
        <v>45.7</v>
      </c>
      <c r="H45" s="15">
        <v>8</v>
      </c>
      <c r="I45" s="3" t="str">
        <f>VLOOKUP(A45,様式第10号事業費及び積算根拠資料!$A$6:$M$105,9,FALSE)</f>
        <v>LSS10-4-65</v>
      </c>
      <c r="J45" s="102">
        <f>VLOOKUP(A45,様式第10号事業費及び積算根拠資料!$A$6:$M$105,10,FALSE)</f>
        <v>0</v>
      </c>
      <c r="K45" s="102">
        <f>VLOOKUP(A45,様式第10号事業費及び積算根拠資料!$A$6:$M$105,11,FALSE)</f>
        <v>0</v>
      </c>
      <c r="L45" s="102">
        <f>VLOOKUP(A45,様式第10号事業費及び積算根拠資料!$A$6:$M$105,12,FALSE)</f>
        <v>0</v>
      </c>
      <c r="M45" s="102">
        <f>VLOOKUP(A45,様式第10号事業費及び積算根拠資料!$A$6:$M$105,13,FALSE)</f>
        <v>0</v>
      </c>
      <c r="N45" s="3"/>
      <c r="O45" s="3">
        <v>1</v>
      </c>
      <c r="P45" s="3">
        <v>200</v>
      </c>
      <c r="Q45" s="3"/>
      <c r="R45" s="3">
        <f t="shared" si="4"/>
        <v>3290.4</v>
      </c>
      <c r="S45" s="3">
        <f t="shared" si="5"/>
        <v>0</v>
      </c>
      <c r="T45" s="3">
        <f t="shared" si="3"/>
        <v>3290.4</v>
      </c>
      <c r="U45" s="16"/>
      <c r="V45" s="16"/>
    </row>
    <row r="46" spans="1:22" s="21" customFormat="1" x14ac:dyDescent="0.4">
      <c r="A46" s="2" t="str">
        <f t="shared" si="2"/>
        <v>蛍光灯FL40W  長円型埋込型245.7</v>
      </c>
      <c r="B46" s="15">
        <v>41</v>
      </c>
      <c r="C46" s="29" t="s">
        <v>43</v>
      </c>
      <c r="D46" s="20" t="s">
        <v>312</v>
      </c>
      <c r="E46" s="33" t="s">
        <v>272</v>
      </c>
      <c r="F46" s="23">
        <v>2</v>
      </c>
      <c r="G46" s="33">
        <v>45.7</v>
      </c>
      <c r="H46" s="23">
        <v>20</v>
      </c>
      <c r="I46" s="3" t="str">
        <f>VLOOKUP(A46,様式第10号事業費及び積算根拠資料!$A$6:$M$105,9,FALSE)</f>
        <v>LRS3-4-65</v>
      </c>
      <c r="J46" s="102">
        <f>VLOOKUP(A46,様式第10号事業費及び積算根拠資料!$A$6:$M$105,10,FALSE)</f>
        <v>0</v>
      </c>
      <c r="K46" s="102">
        <f>VLOOKUP(A46,様式第10号事業費及び積算根拠資料!$A$6:$M$105,11,FALSE)</f>
        <v>0</v>
      </c>
      <c r="L46" s="102">
        <f>VLOOKUP(A46,様式第10号事業費及び積算根拠資料!$A$6:$M$105,12,FALSE)</f>
        <v>0</v>
      </c>
      <c r="M46" s="102">
        <f>VLOOKUP(A46,様式第10号事業費及び積算根拠資料!$A$6:$M$105,13,FALSE)</f>
        <v>0</v>
      </c>
      <c r="N46" s="10"/>
      <c r="O46" s="10">
        <v>1</v>
      </c>
      <c r="P46" s="10">
        <v>200</v>
      </c>
      <c r="Q46" s="10"/>
      <c r="R46" s="3">
        <f t="shared" si="4"/>
        <v>8226</v>
      </c>
      <c r="S46" s="3">
        <f t="shared" si="5"/>
        <v>0</v>
      </c>
      <c r="T46" s="3">
        <f t="shared" si="3"/>
        <v>8226</v>
      </c>
    </row>
    <row r="47" spans="1:22" s="21" customFormat="1" x14ac:dyDescent="0.4">
      <c r="A47" s="2" t="str">
        <f t="shared" si="2"/>
        <v>蛍光灯FL40W直付型145.7</v>
      </c>
      <c r="B47" s="15">
        <v>42</v>
      </c>
      <c r="C47" s="28" t="s">
        <v>43</v>
      </c>
      <c r="D47" s="18" t="s">
        <v>257</v>
      </c>
      <c r="E47" s="14" t="s">
        <v>292</v>
      </c>
      <c r="F47" s="15">
        <v>1</v>
      </c>
      <c r="G47" s="14">
        <v>45.7</v>
      </c>
      <c r="H47" s="15">
        <v>6</v>
      </c>
      <c r="I47" s="3" t="str">
        <f>VLOOKUP(A47,様式第10号事業費及び積算根拠資料!$A$6:$M$105,9,FALSE)</f>
        <v>LSS10-4-30</v>
      </c>
      <c r="J47" s="102">
        <f>VLOOKUP(A47,様式第10号事業費及び積算根拠資料!$A$6:$M$105,10,FALSE)</f>
        <v>0</v>
      </c>
      <c r="K47" s="102">
        <f>VLOOKUP(A47,様式第10号事業費及び積算根拠資料!$A$6:$M$105,11,FALSE)</f>
        <v>0</v>
      </c>
      <c r="L47" s="102">
        <f>VLOOKUP(A47,様式第10号事業費及び積算根拠資料!$A$6:$M$105,12,FALSE)</f>
        <v>0</v>
      </c>
      <c r="M47" s="102">
        <f>VLOOKUP(A47,様式第10号事業費及び積算根拠資料!$A$6:$M$105,13,FALSE)</f>
        <v>0</v>
      </c>
      <c r="N47" s="3"/>
      <c r="O47" s="3">
        <v>1</v>
      </c>
      <c r="P47" s="3">
        <v>200</v>
      </c>
      <c r="Q47" s="3"/>
      <c r="R47" s="3">
        <f t="shared" si="4"/>
        <v>1233.9000000000003</v>
      </c>
      <c r="S47" s="3">
        <f t="shared" si="5"/>
        <v>0</v>
      </c>
      <c r="T47" s="3">
        <f t="shared" si="3"/>
        <v>1233.9000000000003</v>
      </c>
      <c r="U47" s="16"/>
      <c r="V47" s="16"/>
    </row>
    <row r="48" spans="1:22" s="21" customFormat="1" x14ac:dyDescent="0.4">
      <c r="A48" s="2" t="str">
        <f t="shared" si="2"/>
        <v>蛍光灯FL10W  標示灯壁埋込型110</v>
      </c>
      <c r="B48" s="15">
        <v>43</v>
      </c>
      <c r="C48" s="28" t="s">
        <v>43</v>
      </c>
      <c r="D48" s="18" t="s">
        <v>313</v>
      </c>
      <c r="E48" s="4" t="s">
        <v>250</v>
      </c>
      <c r="F48" s="15">
        <v>1</v>
      </c>
      <c r="G48" s="14">
        <v>10</v>
      </c>
      <c r="H48" s="15">
        <v>2</v>
      </c>
      <c r="I48" s="3" t="str">
        <f>VLOOKUP(A48,様式第10号事業費及び積算根拠資料!$A$6:$M$105,9,FALSE)</f>
        <v>-</v>
      </c>
      <c r="J48" s="102">
        <f>VLOOKUP(A48,様式第10号事業費及び積算根拠資料!$A$6:$M$105,10,FALSE)</f>
        <v>0</v>
      </c>
      <c r="K48" s="102">
        <f>VLOOKUP(A48,様式第10号事業費及び積算根拠資料!$A$6:$M$105,11,FALSE)</f>
        <v>0</v>
      </c>
      <c r="L48" s="102">
        <f>VLOOKUP(A48,様式第10号事業費及び積算根拠資料!$A$6:$M$105,12,FALSE)</f>
        <v>0</v>
      </c>
      <c r="M48" s="102">
        <f>VLOOKUP(A48,様式第10号事業費及び積算根拠資料!$A$6:$M$105,13,FALSE)</f>
        <v>0</v>
      </c>
      <c r="N48" s="3"/>
      <c r="O48" s="3">
        <v>1</v>
      </c>
      <c r="P48" s="3">
        <v>200</v>
      </c>
      <c r="Q48" s="3"/>
      <c r="R48" s="3">
        <f t="shared" si="4"/>
        <v>90</v>
      </c>
      <c r="S48" s="3">
        <f t="shared" si="5"/>
        <v>0</v>
      </c>
      <c r="T48" s="3">
        <f t="shared" si="3"/>
        <v>90</v>
      </c>
      <c r="U48" s="16"/>
      <c r="V48" s="16"/>
    </row>
    <row r="49" spans="1:22" s="21" customFormat="1" x14ac:dyDescent="0.4">
      <c r="A49" s="2" t="str">
        <f t="shared" si="2"/>
        <v>白熱球IL60W  ダウンライト  調光付埋込型154</v>
      </c>
      <c r="B49" s="15">
        <v>44</v>
      </c>
      <c r="C49" s="28" t="s">
        <v>43</v>
      </c>
      <c r="D49" s="18" t="s">
        <v>316</v>
      </c>
      <c r="E49" s="14" t="s">
        <v>272</v>
      </c>
      <c r="F49" s="15">
        <v>1</v>
      </c>
      <c r="G49" s="14">
        <v>54</v>
      </c>
      <c r="H49" s="15">
        <v>4</v>
      </c>
      <c r="I49" s="3" t="str">
        <f>VLOOKUP(A49,様式第10号事業費及び積算根拠資料!$A$6:$M$105,9,FALSE)</f>
        <v>光束500lm以上</v>
      </c>
      <c r="J49" s="102">
        <f>VLOOKUP(A49,様式第10号事業費及び積算根拠資料!$A$6:$M$105,10,FALSE)</f>
        <v>0</v>
      </c>
      <c r="K49" s="102">
        <f>VLOOKUP(A49,様式第10号事業費及び積算根拠資料!$A$6:$M$105,11,FALSE)</f>
        <v>0</v>
      </c>
      <c r="L49" s="102">
        <f>VLOOKUP(A49,様式第10号事業費及び積算根拠資料!$A$6:$M$105,12,FALSE)</f>
        <v>0</v>
      </c>
      <c r="M49" s="102">
        <f>VLOOKUP(A49,様式第10号事業費及び積算根拠資料!$A$6:$M$105,13,FALSE)</f>
        <v>0</v>
      </c>
      <c r="N49" s="3"/>
      <c r="O49" s="3">
        <v>1</v>
      </c>
      <c r="P49" s="3">
        <v>200</v>
      </c>
      <c r="Q49" s="3"/>
      <c r="R49" s="3">
        <f t="shared" si="4"/>
        <v>972.00000000000011</v>
      </c>
      <c r="S49" s="3">
        <f t="shared" si="5"/>
        <v>0</v>
      </c>
      <c r="T49" s="3">
        <f t="shared" si="3"/>
        <v>972.00000000000011</v>
      </c>
      <c r="U49" s="16"/>
      <c r="V49" s="16"/>
    </row>
    <row r="50" spans="1:22" s="21" customFormat="1" x14ac:dyDescent="0.4">
      <c r="A50" s="2" t="str">
        <f t="shared" si="2"/>
        <v>白熱球IL100W  ダウンライト  調光付埋込型190</v>
      </c>
      <c r="B50" s="23">
        <v>45</v>
      </c>
      <c r="C50" s="29" t="s">
        <v>43</v>
      </c>
      <c r="D50" s="18" t="s">
        <v>315</v>
      </c>
      <c r="E50" s="14" t="s">
        <v>272</v>
      </c>
      <c r="F50" s="15">
        <v>1</v>
      </c>
      <c r="G50" s="14">
        <v>90</v>
      </c>
      <c r="H50" s="15">
        <v>6</v>
      </c>
      <c r="I50" s="3" t="str">
        <f>VLOOKUP(A50,様式第10号事業費及び積算根拠資料!$A$6:$M$105,9,FALSE)</f>
        <v>光束8000lm以上</v>
      </c>
      <c r="J50" s="102">
        <f>VLOOKUP(A50,様式第10号事業費及び積算根拠資料!$A$6:$M$105,10,FALSE)</f>
        <v>0</v>
      </c>
      <c r="K50" s="102">
        <f>VLOOKUP(A50,様式第10号事業費及び積算根拠資料!$A$6:$M$105,11,FALSE)</f>
        <v>0</v>
      </c>
      <c r="L50" s="102">
        <f>VLOOKUP(A50,様式第10号事業費及び積算根拠資料!$A$6:$M$105,12,FALSE)</f>
        <v>0</v>
      </c>
      <c r="M50" s="102">
        <f>VLOOKUP(A50,様式第10号事業費及び積算根拠資料!$A$6:$M$105,13,FALSE)</f>
        <v>0</v>
      </c>
      <c r="N50" s="3"/>
      <c r="O50" s="3">
        <v>1</v>
      </c>
      <c r="P50" s="3">
        <v>200</v>
      </c>
      <c r="Q50" s="3"/>
      <c r="R50" s="3">
        <f t="shared" si="4"/>
        <v>2430</v>
      </c>
      <c r="S50" s="3">
        <f t="shared" si="5"/>
        <v>0</v>
      </c>
      <c r="T50" s="3">
        <f t="shared" si="3"/>
        <v>2430</v>
      </c>
      <c r="U50" s="16"/>
      <c r="V50" s="16"/>
    </row>
    <row r="51" spans="1:22" x14ac:dyDescent="0.4">
      <c r="A51" s="2" t="str">
        <f t="shared" si="2"/>
        <v>白熱球IL100Wスポットライト  センサー付  防雨型直付型190</v>
      </c>
      <c r="B51" s="23">
        <v>46</v>
      </c>
      <c r="C51" s="29" t="s">
        <v>43</v>
      </c>
      <c r="D51" s="20" t="s">
        <v>314</v>
      </c>
      <c r="E51" s="14" t="s">
        <v>292</v>
      </c>
      <c r="F51" s="15">
        <v>1</v>
      </c>
      <c r="G51" s="14">
        <v>90</v>
      </c>
      <c r="H51" s="15">
        <v>2</v>
      </c>
      <c r="I51" s="3" t="str">
        <f>VLOOKUP(A51,様式第10号事業費及び積算根拠資料!$A$6:$M$105,9,FALSE)</f>
        <v>光束800lm以上</v>
      </c>
      <c r="J51" s="102">
        <f>VLOOKUP(A51,様式第10号事業費及び積算根拠資料!$A$6:$M$105,10,FALSE)</f>
        <v>0</v>
      </c>
      <c r="K51" s="102">
        <f>VLOOKUP(A51,様式第10号事業費及び積算根拠資料!$A$6:$M$105,11,FALSE)</f>
        <v>0</v>
      </c>
      <c r="L51" s="102">
        <f>VLOOKUP(A51,様式第10号事業費及び積算根拠資料!$A$6:$M$105,12,FALSE)</f>
        <v>0</v>
      </c>
      <c r="M51" s="102">
        <f>VLOOKUP(A51,様式第10号事業費及び積算根拠資料!$A$6:$M$105,13,FALSE)</f>
        <v>0</v>
      </c>
      <c r="N51" s="3"/>
      <c r="O51" s="3">
        <v>1</v>
      </c>
      <c r="P51" s="3">
        <v>200</v>
      </c>
      <c r="Q51" s="3"/>
      <c r="R51" s="3">
        <f t="shared" si="4"/>
        <v>810</v>
      </c>
      <c r="S51" s="3">
        <f t="shared" si="5"/>
        <v>0</v>
      </c>
      <c r="T51" s="3">
        <f t="shared" si="3"/>
        <v>810</v>
      </c>
    </row>
    <row r="52" spans="1:22" x14ac:dyDescent="0.4">
      <c r="A52" s="2" t="str">
        <f t="shared" si="2"/>
        <v>コップ灯  防雨型直付型154</v>
      </c>
      <c r="B52" s="15">
        <v>47</v>
      </c>
      <c r="C52" s="28" t="s">
        <v>43</v>
      </c>
      <c r="D52" s="18" t="s">
        <v>318</v>
      </c>
      <c r="E52" s="14" t="s">
        <v>292</v>
      </c>
      <c r="F52" s="15">
        <v>1</v>
      </c>
      <c r="G52" s="14">
        <v>54</v>
      </c>
      <c r="H52" s="15">
        <v>4</v>
      </c>
      <c r="I52" s="3" t="str">
        <f>VLOOKUP(A52,様式第10号事業費及び積算根拠資料!$A$6:$M$105,9,FALSE)</f>
        <v>光束500lm以上</v>
      </c>
      <c r="J52" s="102">
        <f>VLOOKUP(A52,様式第10号事業費及び積算根拠資料!$A$6:$M$105,10,FALSE)</f>
        <v>0</v>
      </c>
      <c r="K52" s="102">
        <f>VLOOKUP(A52,様式第10号事業費及び積算根拠資料!$A$6:$M$105,11,FALSE)</f>
        <v>0</v>
      </c>
      <c r="L52" s="102">
        <f>VLOOKUP(A52,様式第10号事業費及び積算根拠資料!$A$6:$M$105,12,FALSE)</f>
        <v>0</v>
      </c>
      <c r="M52" s="102">
        <f>VLOOKUP(A52,様式第10号事業費及び積算根拠資料!$A$6:$M$105,13,FALSE)</f>
        <v>0</v>
      </c>
      <c r="N52" s="3"/>
      <c r="O52" s="3">
        <v>1</v>
      </c>
      <c r="P52" s="3">
        <v>200</v>
      </c>
      <c r="Q52" s="3"/>
      <c r="R52" s="3">
        <f t="shared" si="4"/>
        <v>972.00000000000011</v>
      </c>
      <c r="S52" s="3">
        <f t="shared" si="5"/>
        <v>0</v>
      </c>
      <c r="T52" s="3">
        <f t="shared" si="3"/>
        <v>972.00000000000011</v>
      </c>
    </row>
    <row r="53" spans="1:22" x14ac:dyDescent="0.4">
      <c r="A53" s="2" t="str">
        <f t="shared" si="2"/>
        <v>コップ灯  防雨型直付型154</v>
      </c>
      <c r="B53" s="15">
        <v>48</v>
      </c>
      <c r="C53" s="28" t="s">
        <v>106</v>
      </c>
      <c r="D53" s="18" t="s">
        <v>318</v>
      </c>
      <c r="E53" s="14" t="s">
        <v>292</v>
      </c>
      <c r="F53" s="15">
        <v>1</v>
      </c>
      <c r="G53" s="14">
        <v>54</v>
      </c>
      <c r="H53" s="15">
        <v>4</v>
      </c>
      <c r="I53" s="3" t="str">
        <f>VLOOKUP(A53,様式第10号事業費及び積算根拠資料!$A$6:$M$105,9,FALSE)</f>
        <v>光束500lm以上</v>
      </c>
      <c r="J53" s="102">
        <f>VLOOKUP(A53,様式第10号事業費及び積算根拠資料!$A$6:$M$105,10,FALSE)</f>
        <v>0</v>
      </c>
      <c r="K53" s="102">
        <f>VLOOKUP(A53,様式第10号事業費及び積算根拠資料!$A$6:$M$105,11,FALSE)</f>
        <v>0</v>
      </c>
      <c r="L53" s="102">
        <f>VLOOKUP(A53,様式第10号事業費及び積算根拠資料!$A$6:$M$105,12,FALSE)</f>
        <v>0</v>
      </c>
      <c r="M53" s="102">
        <f>VLOOKUP(A53,様式第10号事業費及び積算根拠資料!$A$6:$M$105,13,FALSE)</f>
        <v>0</v>
      </c>
      <c r="N53" s="3"/>
      <c r="O53" s="3">
        <v>8</v>
      </c>
      <c r="P53" s="3">
        <v>365</v>
      </c>
      <c r="Q53" s="3"/>
      <c r="R53" s="3">
        <f t="shared" si="4"/>
        <v>14191.2</v>
      </c>
      <c r="S53" s="3">
        <f t="shared" si="5"/>
        <v>0</v>
      </c>
      <c r="T53" s="3">
        <f t="shared" si="3"/>
        <v>14191.2</v>
      </c>
    </row>
    <row r="54" spans="1:22" x14ac:dyDescent="0.4">
      <c r="A54" s="2" t="str">
        <f t="shared" si="2"/>
        <v>HID100W  外灯外灯1114.5</v>
      </c>
      <c r="B54" s="15">
        <v>49</v>
      </c>
      <c r="C54" s="28" t="s">
        <v>106</v>
      </c>
      <c r="D54" s="1" t="s">
        <v>339</v>
      </c>
      <c r="E54" s="4" t="s">
        <v>253</v>
      </c>
      <c r="F54" s="15">
        <v>1</v>
      </c>
      <c r="G54" s="14">
        <v>114.5</v>
      </c>
      <c r="H54" s="15">
        <v>9</v>
      </c>
      <c r="I54" s="3" t="str">
        <f>VLOOKUP(A54,様式第10号事業費及び積算根拠資料!$A$6:$M$105,9,FALSE)</f>
        <v>LST4-60</v>
      </c>
      <c r="J54" s="102">
        <f>VLOOKUP(A54,様式第10号事業費及び積算根拠資料!$A$6:$M$105,10,FALSE)</f>
        <v>0</v>
      </c>
      <c r="K54" s="102">
        <f>VLOOKUP(A54,様式第10号事業費及び積算根拠資料!$A$6:$M$105,11,FALSE)</f>
        <v>0</v>
      </c>
      <c r="L54" s="102">
        <f>VLOOKUP(A54,様式第10号事業費及び積算根拠資料!$A$6:$M$105,12,FALSE)</f>
        <v>0</v>
      </c>
      <c r="M54" s="102">
        <f>VLOOKUP(A54,様式第10号事業費及び積算根拠資料!$A$6:$M$105,13,FALSE)</f>
        <v>0</v>
      </c>
      <c r="N54" s="3"/>
      <c r="O54" s="3">
        <v>8</v>
      </c>
      <c r="P54" s="3">
        <v>365</v>
      </c>
      <c r="Q54" s="3"/>
      <c r="R54" s="3">
        <f t="shared" si="4"/>
        <v>67703.850000000006</v>
      </c>
      <c r="S54" s="3">
        <f t="shared" si="5"/>
        <v>0</v>
      </c>
      <c r="T54" s="3">
        <f t="shared" si="3"/>
        <v>67703.850000000006</v>
      </c>
    </row>
    <row r="55" spans="1:22" x14ac:dyDescent="0.4">
      <c r="A55" s="2" t="str">
        <f t="shared" si="2"/>
        <v>HID100W  外灯外灯1114.5</v>
      </c>
      <c r="B55" s="15">
        <v>50</v>
      </c>
      <c r="C55" s="28" t="s">
        <v>106</v>
      </c>
      <c r="D55" s="1" t="s">
        <v>339</v>
      </c>
      <c r="E55" s="109" t="s">
        <v>253</v>
      </c>
      <c r="F55" s="15">
        <v>1</v>
      </c>
      <c r="G55" s="14">
        <v>114.5</v>
      </c>
      <c r="H55" s="15">
        <v>2</v>
      </c>
      <c r="I55" s="3" t="str">
        <f>VLOOKUP(A55,様式第10号事業費及び積算根拠資料!$A$6:$M$105,9,FALSE)</f>
        <v>LST4-60</v>
      </c>
      <c r="J55" s="102">
        <f>VLOOKUP(A55,様式第10号事業費及び積算根拠資料!$A$6:$M$105,10,FALSE)</f>
        <v>0</v>
      </c>
      <c r="K55" s="102">
        <f>VLOOKUP(A55,様式第10号事業費及び積算根拠資料!$A$6:$M$105,11,FALSE)</f>
        <v>0</v>
      </c>
      <c r="L55" s="102">
        <f>VLOOKUP(A55,様式第10号事業費及び積算根拠資料!$A$6:$M$105,12,FALSE)</f>
        <v>0</v>
      </c>
      <c r="M55" s="102">
        <f>VLOOKUP(A55,様式第10号事業費及び積算根拠資料!$A$6:$M$105,13,FALSE)</f>
        <v>0</v>
      </c>
      <c r="N55" s="3"/>
      <c r="O55" s="3">
        <v>8</v>
      </c>
      <c r="P55" s="3">
        <v>365</v>
      </c>
      <c r="Q55" s="3"/>
      <c r="R55" s="3">
        <f t="shared" si="4"/>
        <v>15045.3</v>
      </c>
      <c r="S55" s="3">
        <f t="shared" si="5"/>
        <v>0</v>
      </c>
      <c r="T55" s="3">
        <f t="shared" si="3"/>
        <v>15045.3</v>
      </c>
    </row>
    <row r="56" spans="1:22" x14ac:dyDescent="0.4">
      <c r="A56" s="2" t="str">
        <f t="shared" si="2"/>
        <v>丸ブラケット  防雨型直付型160</v>
      </c>
      <c r="B56" s="15">
        <v>51</v>
      </c>
      <c r="C56" s="28" t="s">
        <v>106</v>
      </c>
      <c r="D56" s="1" t="s">
        <v>317</v>
      </c>
      <c r="E56" s="132" t="s">
        <v>292</v>
      </c>
      <c r="F56" s="15">
        <v>1</v>
      </c>
      <c r="G56" s="14">
        <v>60</v>
      </c>
      <c r="H56" s="15">
        <v>1</v>
      </c>
      <c r="I56" s="136" t="str">
        <f>VLOOKUP(A56,様式第10号事業費及び積算根拠資料!$A$6:$M$105,9,FALSE)</f>
        <v>光束750lm以上</v>
      </c>
      <c r="J56" s="102">
        <f>VLOOKUP(A56,様式第10号事業費及び積算根拠資料!$A$6:$M$105,10,FALSE)</f>
        <v>0</v>
      </c>
      <c r="K56" s="102">
        <f>VLOOKUP(A56,様式第10号事業費及び積算根拠資料!$A$6:$M$105,11,FALSE)</f>
        <v>0</v>
      </c>
      <c r="L56" s="102">
        <f>VLOOKUP(A56,様式第10号事業費及び積算根拠資料!$A$6:$M$105,12,FALSE)</f>
        <v>0</v>
      </c>
      <c r="M56" s="102">
        <f>VLOOKUP(A56,様式第10号事業費及び積算根拠資料!$A$6:$M$105,13,FALSE)</f>
        <v>0</v>
      </c>
      <c r="N56" s="3"/>
      <c r="O56" s="3">
        <v>8</v>
      </c>
      <c r="P56" s="3">
        <v>365</v>
      </c>
      <c r="Q56" s="3"/>
      <c r="R56" s="3">
        <f t="shared" si="4"/>
        <v>3941.9999999999995</v>
      </c>
      <c r="S56" s="3">
        <f t="shared" si="5"/>
        <v>0</v>
      </c>
      <c r="T56" s="3">
        <f t="shared" si="3"/>
        <v>3941.9999999999995</v>
      </c>
    </row>
    <row r="57" spans="1:22" s="7" customFormat="1" x14ac:dyDescent="0.4">
      <c r="A57" s="2" t="str">
        <f t="shared" si="2"/>
        <v>計</v>
      </c>
      <c r="B57" s="15"/>
      <c r="C57" s="28"/>
      <c r="D57" s="177" t="s">
        <v>375</v>
      </c>
      <c r="E57" s="177"/>
      <c r="F57" s="177"/>
      <c r="G57" s="177"/>
      <c r="H57" s="15">
        <f>SUM(H6:H56)</f>
        <v>648</v>
      </c>
      <c r="I57" s="167"/>
      <c r="J57" s="167"/>
      <c r="K57" s="167"/>
      <c r="L57" s="167"/>
      <c r="M57" s="167"/>
      <c r="R57" s="3">
        <f>SUM(R6:R56)</f>
        <v>1161801.45</v>
      </c>
      <c r="S57" s="3">
        <f>SUM(S6:S56)</f>
        <v>0</v>
      </c>
      <c r="T57" s="3">
        <f>SUM(T6:T56)</f>
        <v>1161801.45</v>
      </c>
      <c r="U57" s="16"/>
      <c r="V57" s="16"/>
    </row>
    <row r="58" spans="1:22" s="7" customFormat="1" x14ac:dyDescent="0.4">
      <c r="A58" s="2" t="str">
        <f t="shared" si="2"/>
        <v/>
      </c>
      <c r="B58" s="13"/>
      <c r="C58" s="30"/>
      <c r="D58" s="19"/>
      <c r="E58" s="12"/>
      <c r="F58" s="13"/>
      <c r="G58" s="12"/>
      <c r="H58" s="13"/>
      <c r="U58" s="16"/>
      <c r="V58" s="16"/>
    </row>
    <row r="59" spans="1:22" x14ac:dyDescent="0.4">
      <c r="A59" s="2" t="str">
        <f t="shared" si="2"/>
        <v/>
      </c>
    </row>
    <row r="60" spans="1:22" x14ac:dyDescent="0.4">
      <c r="A60" s="2" t="str">
        <f t="shared" si="2"/>
        <v/>
      </c>
    </row>
    <row r="61" spans="1:22" x14ac:dyDescent="0.4">
      <c r="A61" s="2" t="str">
        <f t="shared" si="2"/>
        <v/>
      </c>
    </row>
    <row r="62" spans="1:22" x14ac:dyDescent="0.4">
      <c r="A62" s="2" t="str">
        <f t="shared" si="2"/>
        <v/>
      </c>
    </row>
    <row r="63" spans="1:22" x14ac:dyDescent="0.4">
      <c r="A63" s="2" t="str">
        <f t="shared" si="2"/>
        <v/>
      </c>
    </row>
    <row r="64" spans="1:22" x14ac:dyDescent="0.4">
      <c r="A64" s="2" t="str">
        <f t="shared" si="2"/>
        <v/>
      </c>
    </row>
    <row r="65" spans="1:1" x14ac:dyDescent="0.4">
      <c r="A65" s="2" t="str">
        <f t="shared" si="2"/>
        <v/>
      </c>
    </row>
    <row r="66" spans="1:1" x14ac:dyDescent="0.4">
      <c r="A66" s="2" t="str">
        <f t="shared" si="2"/>
        <v/>
      </c>
    </row>
    <row r="67" spans="1:1" x14ac:dyDescent="0.4">
      <c r="A67" s="2" t="str">
        <f t="shared" si="2"/>
        <v/>
      </c>
    </row>
    <row r="68" spans="1:1" x14ac:dyDescent="0.4">
      <c r="A68" s="2" t="str">
        <f t="shared" si="2"/>
        <v/>
      </c>
    </row>
    <row r="69" spans="1:1" x14ac:dyDescent="0.4">
      <c r="A69" s="2" t="str">
        <f t="shared" si="2"/>
        <v/>
      </c>
    </row>
    <row r="70" spans="1:1" x14ac:dyDescent="0.4">
      <c r="A70" s="2" t="str">
        <f t="shared" si="2"/>
        <v/>
      </c>
    </row>
    <row r="71" spans="1:1" x14ac:dyDescent="0.4">
      <c r="A71" s="2" t="str">
        <f t="shared" ref="A71:A93" si="6">D71&amp;E71&amp;F71&amp;G71</f>
        <v/>
      </c>
    </row>
    <row r="72" spans="1:1" x14ac:dyDescent="0.4">
      <c r="A72" s="2" t="str">
        <f t="shared" si="6"/>
        <v/>
      </c>
    </row>
    <row r="73" spans="1:1" x14ac:dyDescent="0.4">
      <c r="A73" s="2" t="str">
        <f t="shared" si="6"/>
        <v/>
      </c>
    </row>
    <row r="74" spans="1:1" x14ac:dyDescent="0.4">
      <c r="A74" s="2" t="str">
        <f t="shared" si="6"/>
        <v/>
      </c>
    </row>
    <row r="75" spans="1:1" x14ac:dyDescent="0.4">
      <c r="A75" s="2" t="str">
        <f t="shared" si="6"/>
        <v/>
      </c>
    </row>
    <row r="76" spans="1:1" x14ac:dyDescent="0.4">
      <c r="A76" s="2" t="str">
        <f t="shared" si="6"/>
        <v/>
      </c>
    </row>
    <row r="77" spans="1:1" x14ac:dyDescent="0.4">
      <c r="A77" s="2" t="str">
        <f t="shared" si="6"/>
        <v/>
      </c>
    </row>
    <row r="78" spans="1:1" x14ac:dyDescent="0.4">
      <c r="A78" s="2" t="str">
        <f t="shared" si="6"/>
        <v/>
      </c>
    </row>
    <row r="79" spans="1:1" x14ac:dyDescent="0.4">
      <c r="A79" s="2" t="str">
        <f t="shared" si="6"/>
        <v/>
      </c>
    </row>
    <row r="80" spans="1:1" x14ac:dyDescent="0.4">
      <c r="A80" s="2" t="str">
        <f t="shared" si="6"/>
        <v/>
      </c>
    </row>
    <row r="81" spans="1:1" x14ac:dyDescent="0.4">
      <c r="A81" s="2" t="str">
        <f t="shared" si="6"/>
        <v/>
      </c>
    </row>
    <row r="82" spans="1:1" x14ac:dyDescent="0.4">
      <c r="A82" s="2" t="str">
        <f t="shared" si="6"/>
        <v/>
      </c>
    </row>
    <row r="83" spans="1:1" x14ac:dyDescent="0.4">
      <c r="A83" s="2" t="str">
        <f t="shared" si="6"/>
        <v/>
      </c>
    </row>
    <row r="84" spans="1:1" x14ac:dyDescent="0.4">
      <c r="A84" s="2" t="str">
        <f t="shared" si="6"/>
        <v/>
      </c>
    </row>
    <row r="85" spans="1:1" x14ac:dyDescent="0.4">
      <c r="A85" s="2" t="str">
        <f t="shared" si="6"/>
        <v/>
      </c>
    </row>
    <row r="86" spans="1:1" x14ac:dyDescent="0.4">
      <c r="A86" s="2" t="str">
        <f t="shared" si="6"/>
        <v/>
      </c>
    </row>
    <row r="87" spans="1:1" x14ac:dyDescent="0.4">
      <c r="A87" s="2" t="str">
        <f t="shared" si="6"/>
        <v/>
      </c>
    </row>
    <row r="88" spans="1:1" x14ac:dyDescent="0.4">
      <c r="A88" s="2" t="str">
        <f t="shared" si="6"/>
        <v/>
      </c>
    </row>
    <row r="89" spans="1:1" x14ac:dyDescent="0.4">
      <c r="A89" s="2" t="str">
        <f t="shared" si="6"/>
        <v/>
      </c>
    </row>
    <row r="90" spans="1:1" x14ac:dyDescent="0.4">
      <c r="A90" s="2" t="str">
        <f t="shared" si="6"/>
        <v/>
      </c>
    </row>
    <row r="91" spans="1:1" x14ac:dyDescent="0.4">
      <c r="A91" s="2" t="str">
        <f t="shared" si="6"/>
        <v/>
      </c>
    </row>
    <row r="92" spans="1:1" x14ac:dyDescent="0.4">
      <c r="A92" s="2" t="str">
        <f t="shared" si="6"/>
        <v/>
      </c>
    </row>
    <row r="93" spans="1:1" x14ac:dyDescent="0.4">
      <c r="A93" s="2" t="str">
        <f t="shared" si="6"/>
        <v/>
      </c>
    </row>
  </sheetData>
  <autoFilter ref="B5:V58" xr:uid="{2060964C-CC4C-4DBA-A8A6-4BCB2D2949D1}">
    <sortState ref="B43:V52">
      <sortCondition descending="1" ref="D5:D58"/>
    </sortState>
  </autoFilter>
  <mergeCells count="6">
    <mergeCell ref="I4:M4"/>
    <mergeCell ref="R4:S4"/>
    <mergeCell ref="O4:P4"/>
    <mergeCell ref="D4:H4"/>
    <mergeCell ref="D57:G57"/>
    <mergeCell ref="I57:M57"/>
  </mergeCells>
  <phoneticPr fontId="3"/>
  <pageMargins left="0.7" right="0.7" top="0.75" bottom="0.75" header="0.3" footer="0.3"/>
  <pageSetup paperSize="9" scale="49" fitToHeight="0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6C88F-A998-41F3-A4A9-5AF2E6180142}">
  <sheetPr>
    <pageSetUpPr fitToPage="1"/>
  </sheetPr>
  <dimension ref="A2:D14"/>
  <sheetViews>
    <sheetView view="pageBreakPreview" zoomScaleNormal="85" zoomScaleSheetLayoutView="100" workbookViewId="0"/>
  </sheetViews>
  <sheetFormatPr defaultRowHeight="18.75" x14ac:dyDescent="0.4"/>
  <cols>
    <col min="1" max="1" width="4.25" customWidth="1"/>
    <col min="2" max="2" width="22.125" customWidth="1"/>
    <col min="3" max="3" width="17.625" customWidth="1"/>
  </cols>
  <sheetData>
    <row r="2" spans="1:4" x14ac:dyDescent="0.4">
      <c r="A2" s="130" t="s">
        <v>363</v>
      </c>
    </row>
    <row r="4" spans="1:4" ht="30" x14ac:dyDescent="0.4">
      <c r="B4" s="183" t="s">
        <v>240</v>
      </c>
      <c r="C4" s="183"/>
      <c r="D4" s="183"/>
    </row>
    <row r="5" spans="1:4" ht="19.5" thickBot="1" x14ac:dyDescent="0.45"/>
    <row r="6" spans="1:4" ht="45" customHeight="1" x14ac:dyDescent="0.4">
      <c r="A6" s="184" t="s">
        <v>350</v>
      </c>
      <c r="B6" s="185"/>
      <c r="C6" s="128">
        <f>様式第10号事業費及び積算根拠資料!Q113</f>
        <v>0</v>
      </c>
      <c r="D6" s="94" t="s">
        <v>235</v>
      </c>
    </row>
    <row r="7" spans="1:4" ht="45" customHeight="1" x14ac:dyDescent="0.4">
      <c r="A7" s="186" t="s">
        <v>238</v>
      </c>
      <c r="B7" s="157"/>
      <c r="C7" s="91">
        <f>'様式第11号　削減量算出根拠一覧（長浜小学校）'!T94+'様式第11号　削減量算出根拠一覧（木之本小学校）'!T72+'様式第11号　削減量算出根拠一覧（西中学校）'!T57</f>
        <v>5875624.71</v>
      </c>
      <c r="D7" s="95" t="s">
        <v>376</v>
      </c>
    </row>
    <row r="8" spans="1:4" ht="45" customHeight="1" x14ac:dyDescent="0.4">
      <c r="A8" s="182" t="s">
        <v>378</v>
      </c>
      <c r="B8" s="144" t="s">
        <v>377</v>
      </c>
      <c r="C8" s="145">
        <f>(1-様式第12号事業効果算出表!C7/('様式第11号　削減量算出根拠一覧（長浜小学校）'!R94+'様式第11号　削減量算出根拠一覧（木之本小学校）'!R72+'様式第11号　削減量算出根拠一覧（西中学校）'!R57))*100</f>
        <v>0</v>
      </c>
      <c r="D8" s="137" t="s">
        <v>241</v>
      </c>
    </row>
    <row r="9" spans="1:4" ht="45" customHeight="1" x14ac:dyDescent="0.4">
      <c r="A9" s="182"/>
      <c r="B9" s="141" t="s">
        <v>370</v>
      </c>
      <c r="C9" s="142">
        <f>('様式第11号　削減量算出根拠一覧（長浜小学校）'!R94+'様式第11号　削減量算出根拠一覧（木之本小学校）'!R72+'様式第11号　削減量算出根拠一覧（西中学校）'!R57)/電気料金!AG66</f>
        <v>261138.87599999999</v>
      </c>
      <c r="D9" s="143" t="s">
        <v>369</v>
      </c>
    </row>
    <row r="10" spans="1:4" ht="45" customHeight="1" x14ac:dyDescent="0.4">
      <c r="A10" s="182"/>
      <c r="B10" s="134" t="s">
        <v>371</v>
      </c>
      <c r="C10" s="133">
        <f>('様式第11号　削減量算出根拠一覧（長浜小学校）'!S94+'様式第11号　削減量算出根拠一覧（木之本小学校）'!S72+'様式第11号　削減量算出根拠一覧（西中学校）'!S57)/電気料金!AG66</f>
        <v>0</v>
      </c>
      <c r="D10" s="138" t="s">
        <v>369</v>
      </c>
    </row>
    <row r="11" spans="1:4" ht="45" customHeight="1" x14ac:dyDescent="0.4">
      <c r="A11" s="178" t="s">
        <v>372</v>
      </c>
      <c r="B11" s="179"/>
      <c r="C11" s="92">
        <f>('様式第11号　削減量算出根拠一覧（長浜小学校）'!T94+'様式第11号　削減量算出根拠一覧（木之本小学校）'!T72+'様式第11号　削減量算出根拠一覧（西中学校）'!T57)/電気料金!AG66*9.97/1000</f>
        <v>2603.5545937200004</v>
      </c>
      <c r="D11" s="95" t="s">
        <v>236</v>
      </c>
    </row>
    <row r="12" spans="1:4" ht="45" customHeight="1" x14ac:dyDescent="0.4">
      <c r="A12" s="178" t="s">
        <v>373</v>
      </c>
      <c r="B12" s="179"/>
      <c r="C12" s="93">
        <f>0.393*('様式第11号　削減量算出根拠一覧（長浜小学校）'!T94+'様式第11号　削減量算出根拠一覧（木之本小学校）'!T72+'様式第11号　削減量算出根拠一覧（西中学校）'!T57)/電気料金!AG66/1000</f>
        <v>102.62757826800001</v>
      </c>
      <c r="D12" s="95" t="s">
        <v>237</v>
      </c>
    </row>
    <row r="13" spans="1:4" ht="45" customHeight="1" thickBot="1" x14ac:dyDescent="0.45">
      <c r="A13" s="180" t="s">
        <v>242</v>
      </c>
      <c r="B13" s="181"/>
      <c r="C13" s="139">
        <f>C6/C7</f>
        <v>0</v>
      </c>
      <c r="D13" s="140" t="s">
        <v>239</v>
      </c>
    </row>
    <row r="14" spans="1:4" x14ac:dyDescent="0.4">
      <c r="A14" s="135" t="s">
        <v>374</v>
      </c>
    </row>
  </sheetData>
  <mergeCells count="7">
    <mergeCell ref="A12:B12"/>
    <mergeCell ref="A13:B13"/>
    <mergeCell ref="A8:A10"/>
    <mergeCell ref="B4:D4"/>
    <mergeCell ref="A6:B6"/>
    <mergeCell ref="A7:B7"/>
    <mergeCell ref="A11:B11"/>
  </mergeCells>
  <phoneticPr fontId="3"/>
  <pageMargins left="1.4960629921259843" right="0.70866141732283472" top="0.74803149606299213" bottom="0.74803149606299213" header="0.31496062992125984" footer="0.31496062992125984"/>
  <pageSetup paperSize="9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CF5A3-2865-4531-BB20-C89FE0D57EDE}">
  <sheetPr>
    <pageSetUpPr fitToPage="1"/>
  </sheetPr>
  <dimension ref="A2:I94"/>
  <sheetViews>
    <sheetView view="pageBreakPreview" topLeftCell="B1" zoomScale="70" zoomScaleNormal="85" zoomScaleSheetLayoutView="70" workbookViewId="0">
      <selection activeCell="B1" sqref="B1"/>
    </sheetView>
  </sheetViews>
  <sheetFormatPr defaultColWidth="5.5" defaultRowHeight="18.75" x14ac:dyDescent="0.4"/>
  <cols>
    <col min="1" max="1" width="25.875" style="2" hidden="1" customWidth="1"/>
    <col min="2" max="2" width="5.625" style="5" customWidth="1"/>
    <col min="3" max="3" width="8.625" style="2" customWidth="1"/>
    <col min="4" max="4" width="42.625" style="2" customWidth="1"/>
    <col min="5" max="5" width="10.625" style="5" customWidth="1"/>
    <col min="6" max="6" width="10.625" style="13" customWidth="1"/>
    <col min="7" max="7" width="10.625" style="12" customWidth="1"/>
    <col min="8" max="8" width="10.625" style="13" customWidth="1"/>
    <col min="9" max="9" width="25.625" style="7" customWidth="1"/>
    <col min="10" max="16384" width="5.5" style="2"/>
  </cols>
  <sheetData>
    <row r="2" spans="1:9" ht="30" x14ac:dyDescent="0.4">
      <c r="B2" s="125" t="s">
        <v>383</v>
      </c>
    </row>
    <row r="4" spans="1:9" s="123" customFormat="1" x14ac:dyDescent="0.4">
      <c r="B4" s="103"/>
      <c r="C4" s="34"/>
      <c r="D4" s="146" t="s">
        <v>32</v>
      </c>
      <c r="E4" s="147"/>
      <c r="F4" s="147"/>
      <c r="G4" s="147"/>
      <c r="H4" s="148"/>
      <c r="I4" s="187" t="s">
        <v>50</v>
      </c>
    </row>
    <row r="5" spans="1:9" s="124" customFormat="1" ht="25.5" x14ac:dyDescent="0.4">
      <c r="B5" s="35" t="s">
        <v>11</v>
      </c>
      <c r="C5" s="35" t="s">
        <v>12</v>
      </c>
      <c r="D5" s="79" t="s">
        <v>34</v>
      </c>
      <c r="E5" s="79" t="s">
        <v>254</v>
      </c>
      <c r="F5" s="38" t="s">
        <v>35</v>
      </c>
      <c r="G5" s="36" t="s">
        <v>38</v>
      </c>
      <c r="H5" s="37" t="s">
        <v>145</v>
      </c>
      <c r="I5" s="188"/>
    </row>
    <row r="6" spans="1:9" x14ac:dyDescent="0.4">
      <c r="A6" s="2" t="str">
        <f>D6&amp;E6&amp;F6&amp;G6</f>
        <v>蛍光灯FL20W 直付型121.5</v>
      </c>
      <c r="B6" s="110">
        <v>1</v>
      </c>
      <c r="C6" s="11" t="s">
        <v>24</v>
      </c>
      <c r="D6" s="1" t="s">
        <v>256</v>
      </c>
      <c r="E6" s="110" t="s">
        <v>247</v>
      </c>
      <c r="F6" s="15">
        <v>1</v>
      </c>
      <c r="G6" s="14">
        <v>21.5</v>
      </c>
      <c r="H6" s="15">
        <v>7</v>
      </c>
      <c r="I6" s="3" t="str">
        <f>VLOOKUP(A6,様式第10号事業費及び積算根拠資料!$A$6:$M$105,9,FALSE)</f>
        <v>LSS10-2-15</v>
      </c>
    </row>
    <row r="7" spans="1:9" x14ac:dyDescent="0.4">
      <c r="A7" s="2" t="str">
        <f t="shared" ref="A7:A70" si="0">D7&amp;E7&amp;F7&amp;G7</f>
        <v>蛍光灯Hf32W埋込型242</v>
      </c>
      <c r="B7" s="110">
        <v>2</v>
      </c>
      <c r="C7" s="11" t="s">
        <v>18</v>
      </c>
      <c r="D7" s="1" t="s">
        <v>259</v>
      </c>
      <c r="E7" s="110" t="s">
        <v>248</v>
      </c>
      <c r="F7" s="15">
        <v>2</v>
      </c>
      <c r="G7" s="14">
        <v>42</v>
      </c>
      <c r="H7" s="15">
        <v>44</v>
      </c>
      <c r="I7" s="3" t="str">
        <f>VLOOKUP(A7,様式第10号事業費及び積算根拠資料!$A$6:$M$105,9,FALSE)</f>
        <v>LRS3-4-65</v>
      </c>
    </row>
    <row r="8" spans="1:9" x14ac:dyDescent="0.4">
      <c r="A8" s="2" t="str">
        <f t="shared" si="0"/>
        <v>蛍光灯FPL55W  φ600埋込型457.5</v>
      </c>
      <c r="B8" s="110">
        <v>3</v>
      </c>
      <c r="C8" s="11" t="s">
        <v>18</v>
      </c>
      <c r="D8" s="1" t="s">
        <v>271</v>
      </c>
      <c r="E8" s="110" t="s">
        <v>249</v>
      </c>
      <c r="F8" s="15">
        <v>4</v>
      </c>
      <c r="G8" s="14">
        <v>57.5</v>
      </c>
      <c r="H8" s="15">
        <v>6</v>
      </c>
      <c r="I8" s="3" t="str">
        <f>VLOOKUP(A8,様式第10号事業費及び積算根拠資料!$A$6:$M$105,9,FALSE)</f>
        <v>光束7500lm以上</v>
      </c>
    </row>
    <row r="9" spans="1:9" x14ac:dyDescent="0.4">
      <c r="A9" s="2" t="str">
        <f t="shared" si="0"/>
        <v>ブラケット  防雨型直付型160</v>
      </c>
      <c r="B9" s="110">
        <v>4</v>
      </c>
      <c r="C9" s="11" t="s">
        <v>18</v>
      </c>
      <c r="D9" s="1" t="s">
        <v>335</v>
      </c>
      <c r="E9" s="110" t="s">
        <v>247</v>
      </c>
      <c r="F9" s="15">
        <v>1</v>
      </c>
      <c r="G9" s="14">
        <v>60</v>
      </c>
      <c r="H9" s="15">
        <v>2</v>
      </c>
      <c r="I9" s="3" t="str">
        <f>VLOOKUP(A9,様式第10号事業費及び積算根拠資料!$A$6:$M$105,9,FALSE)</f>
        <v>LBF3MP/RP-2-06</v>
      </c>
    </row>
    <row r="10" spans="1:9" x14ac:dyDescent="0.4">
      <c r="A10" s="2" t="str">
        <f t="shared" si="0"/>
        <v>蛍光灯FL40W  埋込型345.7</v>
      </c>
      <c r="B10" s="110">
        <v>5</v>
      </c>
      <c r="C10" s="11" t="s">
        <v>108</v>
      </c>
      <c r="D10" s="1" t="s">
        <v>295</v>
      </c>
      <c r="E10" s="110" t="s">
        <v>249</v>
      </c>
      <c r="F10" s="15">
        <v>3</v>
      </c>
      <c r="G10" s="14">
        <v>45.7</v>
      </c>
      <c r="H10" s="15">
        <v>6</v>
      </c>
      <c r="I10" s="3" t="str">
        <f>VLOOKUP(A10,様式第10号事業費及び積算根拠資料!$A$6:$M$105,9,FALSE)</f>
        <v>LRS20-4-65</v>
      </c>
    </row>
    <row r="11" spans="1:9" x14ac:dyDescent="0.4">
      <c r="A11" s="2" t="str">
        <f t="shared" si="0"/>
        <v>蛍光灯Hf32W埋込型242</v>
      </c>
      <c r="B11" s="110">
        <v>6</v>
      </c>
      <c r="C11" s="11" t="s">
        <v>108</v>
      </c>
      <c r="D11" s="1" t="s">
        <v>259</v>
      </c>
      <c r="E11" s="110" t="s">
        <v>249</v>
      </c>
      <c r="F11" s="15">
        <v>2</v>
      </c>
      <c r="G11" s="14">
        <v>42</v>
      </c>
      <c r="H11" s="15">
        <v>49</v>
      </c>
      <c r="I11" s="3" t="str">
        <f>VLOOKUP(A11,様式第10号事業費及び積算根拠資料!$A$6:$M$105,9,FALSE)</f>
        <v>LRS3-4-65</v>
      </c>
    </row>
    <row r="12" spans="1:9" x14ac:dyDescent="0.4">
      <c r="A12" s="2" t="str">
        <f t="shared" si="0"/>
        <v>蛍光灯Hf32W直付型242</v>
      </c>
      <c r="B12" s="110">
        <v>7</v>
      </c>
      <c r="C12" s="11" t="s">
        <v>108</v>
      </c>
      <c r="D12" s="1" t="s">
        <v>259</v>
      </c>
      <c r="E12" s="110" t="s">
        <v>247</v>
      </c>
      <c r="F12" s="15">
        <v>2</v>
      </c>
      <c r="G12" s="14">
        <v>42</v>
      </c>
      <c r="H12" s="15">
        <v>3</v>
      </c>
      <c r="I12" s="3" t="str">
        <f>VLOOKUP(A12,様式第10号事業費及び積算根拠資料!$A$6:$M$105,9,FALSE)</f>
        <v>LSS10-4-65</v>
      </c>
    </row>
    <row r="13" spans="1:9" x14ac:dyDescent="0.4">
      <c r="A13" s="2" t="str">
        <f t="shared" si="0"/>
        <v>ダウンライト Φ150埋込型120</v>
      </c>
      <c r="B13" s="110">
        <v>8</v>
      </c>
      <c r="C13" s="11" t="s">
        <v>108</v>
      </c>
      <c r="D13" s="1" t="s">
        <v>268</v>
      </c>
      <c r="E13" s="110" t="s">
        <v>249</v>
      </c>
      <c r="F13" s="15">
        <v>1</v>
      </c>
      <c r="G13" s="14">
        <v>20</v>
      </c>
      <c r="H13" s="15">
        <v>10</v>
      </c>
      <c r="I13" s="3" t="str">
        <f>VLOOKUP(A13,様式第10号事業費及び積算根拠資料!$A$6:$M$105,9,FALSE)</f>
        <v>LRS1-08</v>
      </c>
    </row>
    <row r="14" spans="1:9" x14ac:dyDescent="0.4">
      <c r="A14" s="2" t="str">
        <f t="shared" si="0"/>
        <v>ブラケット  防雨型直付型145.7</v>
      </c>
      <c r="B14" s="110">
        <v>9</v>
      </c>
      <c r="C14" s="11" t="s">
        <v>108</v>
      </c>
      <c r="D14" s="1" t="s">
        <v>335</v>
      </c>
      <c r="E14" s="110" t="s">
        <v>247</v>
      </c>
      <c r="F14" s="15">
        <v>1</v>
      </c>
      <c r="G14" s="14">
        <v>45.7</v>
      </c>
      <c r="H14" s="15">
        <v>1</v>
      </c>
      <c r="I14" s="3" t="str">
        <f>VLOOKUP(A14,様式第10号事業費及び積算根拠資料!$A$6:$M$105,9,FALSE)</f>
        <v>LBF3MP/RP-4-26</v>
      </c>
    </row>
    <row r="15" spans="1:9" x14ac:dyDescent="0.4">
      <c r="A15" s="2" t="str">
        <f t="shared" si="0"/>
        <v>蛍光灯Hf32W直付型242</v>
      </c>
      <c r="B15" s="110">
        <v>10</v>
      </c>
      <c r="C15" s="11" t="s">
        <v>49</v>
      </c>
      <c r="D15" s="1" t="s">
        <v>259</v>
      </c>
      <c r="E15" s="110" t="s">
        <v>247</v>
      </c>
      <c r="F15" s="15">
        <v>2</v>
      </c>
      <c r="G15" s="14">
        <v>42</v>
      </c>
      <c r="H15" s="15">
        <v>257</v>
      </c>
      <c r="I15" s="3" t="str">
        <f>VLOOKUP(A15,様式第10号事業費及び積算根拠資料!$A$6:$M$105,9,FALSE)</f>
        <v>LSS10-4-65</v>
      </c>
    </row>
    <row r="16" spans="1:9" x14ac:dyDescent="0.4">
      <c r="A16" s="2" t="str">
        <f t="shared" si="0"/>
        <v>蛍光灯Hf32W  黒板灯直付型242</v>
      </c>
      <c r="B16" s="110">
        <v>11</v>
      </c>
      <c r="C16" s="11" t="s">
        <v>30</v>
      </c>
      <c r="D16" s="1" t="s">
        <v>260</v>
      </c>
      <c r="E16" s="110" t="s">
        <v>247</v>
      </c>
      <c r="F16" s="15">
        <v>2</v>
      </c>
      <c r="G16" s="14">
        <v>42</v>
      </c>
      <c r="H16" s="15">
        <v>6</v>
      </c>
      <c r="I16" s="3" t="str">
        <f>VLOOKUP(A16,様式第10号事業費及び積算根拠資料!$A$6:$M$105,9,FALSE)</f>
        <v>LSS13-4-45</v>
      </c>
    </row>
    <row r="17" spans="1:9" x14ac:dyDescent="0.4">
      <c r="A17" s="2" t="str">
        <f t="shared" si="0"/>
        <v>蛍光灯Hf32W埋込型242</v>
      </c>
      <c r="B17" s="110">
        <v>12</v>
      </c>
      <c r="C17" s="11" t="s">
        <v>30</v>
      </c>
      <c r="D17" s="1" t="s">
        <v>259</v>
      </c>
      <c r="E17" s="110" t="s">
        <v>249</v>
      </c>
      <c r="F17" s="15">
        <v>2</v>
      </c>
      <c r="G17" s="14">
        <v>42</v>
      </c>
      <c r="H17" s="15">
        <v>21</v>
      </c>
      <c r="I17" s="3" t="str">
        <f>VLOOKUP(A17,様式第10号事業費及び積算根拠資料!$A$6:$M$105,9,FALSE)</f>
        <v>LRS3-4-65</v>
      </c>
    </row>
    <row r="18" spans="1:9" x14ac:dyDescent="0.4">
      <c r="A18" s="2" t="str">
        <f t="shared" si="0"/>
        <v>蛍光灯Hf32W  黒板灯埋込型142</v>
      </c>
      <c r="B18" s="110">
        <v>13</v>
      </c>
      <c r="C18" s="11" t="s">
        <v>30</v>
      </c>
      <c r="D18" s="1" t="s">
        <v>260</v>
      </c>
      <c r="E18" s="110" t="s">
        <v>249</v>
      </c>
      <c r="F18" s="15">
        <v>1</v>
      </c>
      <c r="G18" s="14">
        <v>42</v>
      </c>
      <c r="H18" s="15">
        <v>58</v>
      </c>
      <c r="I18" s="3" t="str">
        <f>VLOOKUP(A18,様式第10号事業費及び積算根拠資料!$A$6:$M$105,9,FALSE)</f>
        <v>LRS8-4-43</v>
      </c>
    </row>
    <row r="19" spans="1:9" x14ac:dyDescent="0.4">
      <c r="A19" s="2" t="str">
        <f t="shared" si="0"/>
        <v>蛍光灯FL40W埋込型245.7</v>
      </c>
      <c r="B19" s="110">
        <v>14</v>
      </c>
      <c r="C19" s="11" t="s">
        <v>47</v>
      </c>
      <c r="D19" s="1" t="s">
        <v>257</v>
      </c>
      <c r="E19" s="110" t="s">
        <v>249</v>
      </c>
      <c r="F19" s="15">
        <v>2</v>
      </c>
      <c r="G19" s="14">
        <v>45.7</v>
      </c>
      <c r="H19" s="15">
        <v>6</v>
      </c>
      <c r="I19" s="3" t="str">
        <f>VLOOKUP(A19,様式第10号事業費及び積算根拠資料!$A$6:$M$105,9,FALSE)</f>
        <v>LRS3-4-65</v>
      </c>
    </row>
    <row r="20" spans="1:9" x14ac:dyDescent="0.4">
      <c r="A20" s="2" t="str">
        <f t="shared" si="0"/>
        <v>蛍光灯FL40W  トラフ型直付型145.7</v>
      </c>
      <c r="B20" s="110">
        <v>15</v>
      </c>
      <c r="C20" s="11" t="s">
        <v>2</v>
      </c>
      <c r="D20" s="1" t="s">
        <v>22</v>
      </c>
      <c r="E20" s="110" t="s">
        <v>247</v>
      </c>
      <c r="F20" s="15">
        <v>1</v>
      </c>
      <c r="G20" s="14">
        <v>45.7</v>
      </c>
      <c r="H20" s="15">
        <v>8</v>
      </c>
      <c r="I20" s="3" t="str">
        <f>VLOOKUP(A20,様式第10号事業費及び積算根拠資料!$A$6:$M$105,9,FALSE)</f>
        <v>LSS1MP/RP-4-30</v>
      </c>
    </row>
    <row r="21" spans="1:9" x14ac:dyDescent="0.4">
      <c r="A21" s="2" t="str">
        <f t="shared" si="0"/>
        <v>蛍光灯Hf32W直付型142</v>
      </c>
      <c r="B21" s="110">
        <v>16</v>
      </c>
      <c r="C21" s="11" t="s">
        <v>2</v>
      </c>
      <c r="D21" s="1" t="s">
        <v>259</v>
      </c>
      <c r="E21" s="110" t="s">
        <v>247</v>
      </c>
      <c r="F21" s="15">
        <v>1</v>
      </c>
      <c r="G21" s="14">
        <v>42</v>
      </c>
      <c r="H21" s="15">
        <v>2</v>
      </c>
      <c r="I21" s="3" t="str">
        <f>VLOOKUP(A21,様式第10号事業費及び積算根拠資料!$A$6:$M$105,9,FALSE)</f>
        <v>LSS10-4-30</v>
      </c>
    </row>
    <row r="22" spans="1:9" x14ac:dyDescent="0.4">
      <c r="A22" s="2" t="str">
        <f t="shared" si="0"/>
        <v>蛍光灯Hf32W直付型242</v>
      </c>
      <c r="B22" s="110">
        <v>17</v>
      </c>
      <c r="C22" s="11" t="s">
        <v>47</v>
      </c>
      <c r="D22" s="1" t="s">
        <v>259</v>
      </c>
      <c r="E22" s="110" t="s">
        <v>247</v>
      </c>
      <c r="F22" s="15">
        <v>2</v>
      </c>
      <c r="G22" s="14">
        <v>42</v>
      </c>
      <c r="H22" s="15">
        <v>71</v>
      </c>
      <c r="I22" s="3" t="str">
        <f>VLOOKUP(A22,様式第10号事業費及び積算根拠資料!$A$6:$M$105,9,FALSE)</f>
        <v>LSS10-4-65</v>
      </c>
    </row>
    <row r="23" spans="1:9" x14ac:dyDescent="0.4">
      <c r="A23" s="2" t="str">
        <f t="shared" si="0"/>
        <v>蛍光灯Hf32W埋込型242</v>
      </c>
      <c r="B23" s="110">
        <v>18</v>
      </c>
      <c r="C23" s="11" t="s">
        <v>47</v>
      </c>
      <c r="D23" s="1" t="s">
        <v>259</v>
      </c>
      <c r="E23" s="110" t="s">
        <v>249</v>
      </c>
      <c r="F23" s="15">
        <v>2</v>
      </c>
      <c r="G23" s="14">
        <v>42</v>
      </c>
      <c r="H23" s="15">
        <v>106</v>
      </c>
      <c r="I23" s="3" t="str">
        <f>VLOOKUP(A23,様式第10号事業費及び積算根拠資料!$A$6:$M$105,9,FALSE)</f>
        <v>LRS3-4-65</v>
      </c>
    </row>
    <row r="24" spans="1:9" x14ac:dyDescent="0.4">
      <c r="A24" s="2" t="str">
        <f t="shared" si="0"/>
        <v>蛍光灯Hf32W  黒板灯埋込型142</v>
      </c>
      <c r="B24" s="110">
        <v>19</v>
      </c>
      <c r="C24" s="11" t="s">
        <v>2</v>
      </c>
      <c r="D24" s="1" t="s">
        <v>260</v>
      </c>
      <c r="E24" s="110" t="s">
        <v>249</v>
      </c>
      <c r="F24" s="15">
        <v>1</v>
      </c>
      <c r="G24" s="14">
        <v>42</v>
      </c>
      <c r="H24" s="15">
        <v>14</v>
      </c>
      <c r="I24" s="3" t="str">
        <f>VLOOKUP(A24,様式第10号事業費及び積算根拠資料!$A$6:$M$105,9,FALSE)</f>
        <v>LRS8-4-43</v>
      </c>
    </row>
    <row r="25" spans="1:9" x14ac:dyDescent="0.4">
      <c r="A25" s="2" t="str">
        <f t="shared" si="0"/>
        <v>ダウンライト Φ150埋込型230</v>
      </c>
      <c r="B25" s="110">
        <v>20</v>
      </c>
      <c r="C25" s="11" t="s">
        <v>48</v>
      </c>
      <c r="D25" s="1" t="s">
        <v>268</v>
      </c>
      <c r="E25" s="110" t="s">
        <v>249</v>
      </c>
      <c r="F25" s="15">
        <v>2</v>
      </c>
      <c r="G25" s="14">
        <v>30</v>
      </c>
      <c r="H25" s="15">
        <v>3</v>
      </c>
      <c r="I25" s="3" t="str">
        <f>VLOOKUP(A25,様式第10号事業費及び積算根拠資料!$A$6:$M$105,9,FALSE)</f>
        <v>LRS1-13</v>
      </c>
    </row>
    <row r="26" spans="1:9" x14ac:dyDescent="0.4">
      <c r="A26" s="2" t="str">
        <f t="shared" si="0"/>
        <v>ダウンライト  150角埋込型117</v>
      </c>
      <c r="B26" s="110">
        <v>21</v>
      </c>
      <c r="C26" s="11" t="s">
        <v>2</v>
      </c>
      <c r="D26" s="1" t="s">
        <v>266</v>
      </c>
      <c r="E26" s="110" t="s">
        <v>249</v>
      </c>
      <c r="F26" s="15">
        <v>1</v>
      </c>
      <c r="G26" s="14">
        <v>17</v>
      </c>
      <c r="H26" s="15">
        <v>6</v>
      </c>
      <c r="I26" s="3" t="str">
        <f>VLOOKUP(A26,様式第10号事業費及び積算根拠資料!$A$6:$M$105,9,FALSE)</f>
        <v>光束820lm以上</v>
      </c>
    </row>
    <row r="27" spans="1:9" x14ac:dyDescent="0.4">
      <c r="A27" s="2" t="str">
        <f t="shared" si="0"/>
        <v>白熱球IL80W  ダウンライト Φ150埋込型180</v>
      </c>
      <c r="B27" s="110">
        <v>22</v>
      </c>
      <c r="C27" s="11" t="s">
        <v>2</v>
      </c>
      <c r="D27" s="1" t="s">
        <v>334</v>
      </c>
      <c r="E27" s="110" t="s">
        <v>249</v>
      </c>
      <c r="F27" s="15">
        <v>1</v>
      </c>
      <c r="G27" s="14">
        <v>80</v>
      </c>
      <c r="H27" s="15">
        <v>6</v>
      </c>
      <c r="I27" s="3" t="str">
        <f>VLOOKUP(A27,様式第10号事業費及び積算根拠資料!$A$6:$M$105,9,FALSE)</f>
        <v>LRS1-08</v>
      </c>
    </row>
    <row r="28" spans="1:9" x14ac:dyDescent="0.4">
      <c r="A28" s="2" t="str">
        <f t="shared" si="0"/>
        <v>ダウンライト Φ175  傾斜型埋込型120</v>
      </c>
      <c r="B28" s="110">
        <v>23</v>
      </c>
      <c r="C28" s="11" t="s">
        <v>2</v>
      </c>
      <c r="D28" s="1" t="s">
        <v>269</v>
      </c>
      <c r="E28" s="110" t="s">
        <v>249</v>
      </c>
      <c r="F28" s="15">
        <v>1</v>
      </c>
      <c r="G28" s="14">
        <v>20</v>
      </c>
      <c r="H28" s="15">
        <v>22</v>
      </c>
      <c r="I28" s="3" t="str">
        <f>VLOOKUP(A28,様式第10号事業費及び積算根拠資料!$A$6:$M$105,9,FALSE)</f>
        <v>光束850lm以上</v>
      </c>
    </row>
    <row r="29" spans="1:9" x14ac:dyDescent="0.4">
      <c r="A29" s="2" t="str">
        <f t="shared" si="0"/>
        <v>ダウンライト Φ200埋込型1158</v>
      </c>
      <c r="B29" s="110">
        <v>24</v>
      </c>
      <c r="C29" s="11" t="s">
        <v>2</v>
      </c>
      <c r="D29" s="1" t="s">
        <v>270</v>
      </c>
      <c r="E29" s="110" t="s">
        <v>249</v>
      </c>
      <c r="F29" s="15">
        <v>1</v>
      </c>
      <c r="G29" s="14">
        <v>158</v>
      </c>
      <c r="H29" s="15">
        <v>8</v>
      </c>
      <c r="I29" s="3" t="str">
        <f>VLOOKUP(A29,様式第10号事業費及び積算根拠資料!$A$6:$M$105,9,FALSE)</f>
        <v>LRS1-85</v>
      </c>
    </row>
    <row r="30" spans="1:9" x14ac:dyDescent="0.4">
      <c r="A30" s="2" t="str">
        <f t="shared" si="0"/>
        <v>蛍光灯FPL55W  600角埋込型445.7</v>
      </c>
      <c r="B30" s="110">
        <v>25</v>
      </c>
      <c r="C30" s="11" t="s">
        <v>48</v>
      </c>
      <c r="D30" s="1" t="s">
        <v>255</v>
      </c>
      <c r="E30" s="110" t="s">
        <v>249</v>
      </c>
      <c r="F30" s="15">
        <v>4</v>
      </c>
      <c r="G30" s="14">
        <v>45.7</v>
      </c>
      <c r="H30" s="15">
        <v>6</v>
      </c>
      <c r="I30" s="3" t="str">
        <f>VLOOKUP(A30,様式第10号事業費及び積算根拠資料!$A$6:$M$105,9,FALSE)</f>
        <v>LRS15-6-110</v>
      </c>
    </row>
    <row r="31" spans="1:9" x14ac:dyDescent="0.4">
      <c r="A31" s="2" t="str">
        <f t="shared" si="0"/>
        <v>蛍光灯FL40W埋込型245.7</v>
      </c>
      <c r="B31" s="110">
        <v>26</v>
      </c>
      <c r="C31" s="11" t="s">
        <v>27</v>
      </c>
      <c r="D31" s="1" t="s">
        <v>257</v>
      </c>
      <c r="E31" s="110" t="s">
        <v>249</v>
      </c>
      <c r="F31" s="15">
        <v>2</v>
      </c>
      <c r="G31" s="14">
        <v>45.7</v>
      </c>
      <c r="H31" s="15">
        <v>47</v>
      </c>
      <c r="I31" s="3" t="str">
        <f>VLOOKUP(A31,様式第10号事業費及び積算根拠資料!$A$6:$M$105,9,FALSE)</f>
        <v>LRS3-4-65</v>
      </c>
    </row>
    <row r="32" spans="1:9" x14ac:dyDescent="0.4">
      <c r="A32" s="2" t="str">
        <f t="shared" si="0"/>
        <v>スポットライト（フランジ）直付型180</v>
      </c>
      <c r="B32" s="110">
        <v>27</v>
      </c>
      <c r="C32" s="11" t="s">
        <v>28</v>
      </c>
      <c r="D32" s="1" t="s">
        <v>29</v>
      </c>
      <c r="E32" s="110" t="s">
        <v>247</v>
      </c>
      <c r="F32" s="15">
        <v>1</v>
      </c>
      <c r="G32" s="14">
        <v>80</v>
      </c>
      <c r="H32" s="15">
        <v>4</v>
      </c>
      <c r="I32" s="3" t="str">
        <f>VLOOKUP(A32,様式第10号事業費及び積算根拠資料!$A$6:$M$105,9,FALSE)</f>
        <v>光束1000lm以上</v>
      </c>
    </row>
    <row r="33" spans="1:9" x14ac:dyDescent="0.4">
      <c r="A33" s="2" t="str">
        <f t="shared" si="0"/>
        <v>蛍光灯Hf32W直付型242</v>
      </c>
      <c r="B33" s="110">
        <v>28</v>
      </c>
      <c r="C33" s="11" t="s">
        <v>25</v>
      </c>
      <c r="D33" s="1" t="s">
        <v>259</v>
      </c>
      <c r="E33" s="110" t="s">
        <v>247</v>
      </c>
      <c r="F33" s="15">
        <v>2</v>
      </c>
      <c r="G33" s="14">
        <v>42</v>
      </c>
      <c r="H33" s="15">
        <v>45</v>
      </c>
      <c r="I33" s="3" t="str">
        <f>VLOOKUP(A33,様式第10号事業費及び積算根拠資料!$A$6:$M$105,9,FALSE)</f>
        <v>LSS10-4-65</v>
      </c>
    </row>
    <row r="34" spans="1:9" x14ac:dyDescent="0.4">
      <c r="A34" s="2" t="str">
        <f t="shared" si="0"/>
        <v>蛍光灯Hf32W埋込型242</v>
      </c>
      <c r="B34" s="110">
        <v>29</v>
      </c>
      <c r="C34" s="11" t="s">
        <v>42</v>
      </c>
      <c r="D34" s="1" t="s">
        <v>259</v>
      </c>
      <c r="E34" s="110" t="s">
        <v>249</v>
      </c>
      <c r="F34" s="15">
        <v>2</v>
      </c>
      <c r="G34" s="14">
        <v>42</v>
      </c>
      <c r="H34" s="15">
        <v>2</v>
      </c>
      <c r="I34" s="3" t="str">
        <f>VLOOKUP(A34,様式第10号事業費及び積算根拠資料!$A$6:$M$105,9,FALSE)</f>
        <v>LRS3-4-65</v>
      </c>
    </row>
    <row r="35" spans="1:9" x14ac:dyDescent="0.4">
      <c r="A35" s="2" t="str">
        <f t="shared" si="0"/>
        <v>蛍光灯Hf32W  黒板灯埋込型142</v>
      </c>
      <c r="B35" s="110">
        <v>30</v>
      </c>
      <c r="C35" s="11" t="s">
        <v>42</v>
      </c>
      <c r="D35" s="1" t="s">
        <v>260</v>
      </c>
      <c r="E35" s="110" t="s">
        <v>249</v>
      </c>
      <c r="F35" s="15">
        <v>1</v>
      </c>
      <c r="G35" s="14">
        <v>42</v>
      </c>
      <c r="H35" s="15">
        <v>10</v>
      </c>
      <c r="I35" s="3" t="str">
        <f>VLOOKUP(A35,様式第10号事業費及び積算根拠資料!$A$6:$M$105,9,FALSE)</f>
        <v>LRS8-4-43</v>
      </c>
    </row>
    <row r="36" spans="1:9" x14ac:dyDescent="0.4">
      <c r="A36" s="2" t="str">
        <f t="shared" si="0"/>
        <v>ダウンライト Φ125埋込型117</v>
      </c>
      <c r="B36" s="110">
        <v>31</v>
      </c>
      <c r="C36" s="11" t="s">
        <v>42</v>
      </c>
      <c r="D36" s="1" t="s">
        <v>267</v>
      </c>
      <c r="E36" s="110" t="s">
        <v>249</v>
      </c>
      <c r="F36" s="15">
        <v>1</v>
      </c>
      <c r="G36" s="14">
        <v>17</v>
      </c>
      <c r="H36" s="15">
        <v>2</v>
      </c>
      <c r="I36" s="3" t="str">
        <f>VLOOKUP(A36,様式第10号事業費及び積算根拠資料!$A$6:$M$105,9,FALSE)</f>
        <v>LRS1-08</v>
      </c>
    </row>
    <row r="37" spans="1:9" x14ac:dyDescent="0.4">
      <c r="A37" s="2" t="str">
        <f t="shared" si="0"/>
        <v>ブラケット  防雨型直付型117</v>
      </c>
      <c r="B37" s="110">
        <v>32</v>
      </c>
      <c r="C37" s="11" t="s">
        <v>42</v>
      </c>
      <c r="D37" s="1" t="s">
        <v>335</v>
      </c>
      <c r="E37" s="110" t="s">
        <v>247</v>
      </c>
      <c r="F37" s="15">
        <v>1</v>
      </c>
      <c r="G37" s="14">
        <v>17</v>
      </c>
      <c r="H37" s="15">
        <v>1</v>
      </c>
      <c r="I37" s="3" t="str">
        <f>VLOOKUP(A37,様式第10号事業費及び積算根拠資料!$A$6:$M$105,9,FALSE)</f>
        <v>LBF3MP/RP-2-13</v>
      </c>
    </row>
    <row r="38" spans="1:9" x14ac:dyDescent="0.4">
      <c r="A38" s="2" t="str">
        <f t="shared" si="0"/>
        <v>蛍光灯Hf32W直付型242</v>
      </c>
      <c r="B38" s="110">
        <v>33</v>
      </c>
      <c r="C38" s="11" t="s">
        <v>15</v>
      </c>
      <c r="D38" s="1" t="s">
        <v>259</v>
      </c>
      <c r="E38" s="110" t="s">
        <v>247</v>
      </c>
      <c r="F38" s="15">
        <v>2</v>
      </c>
      <c r="G38" s="14">
        <v>42</v>
      </c>
      <c r="H38" s="15">
        <v>17</v>
      </c>
      <c r="I38" s="3" t="str">
        <f>VLOOKUP(A38,様式第10号事業費及び積算根拠資料!$A$6:$M$105,9,FALSE)</f>
        <v>LSS10-4-65</v>
      </c>
    </row>
    <row r="39" spans="1:9" x14ac:dyDescent="0.4">
      <c r="A39" s="2" t="str">
        <f t="shared" si="0"/>
        <v>蛍光灯Hf32W直付型142</v>
      </c>
      <c r="B39" s="110">
        <v>34</v>
      </c>
      <c r="C39" s="11" t="s">
        <v>16</v>
      </c>
      <c r="D39" s="1" t="s">
        <v>259</v>
      </c>
      <c r="E39" s="110" t="s">
        <v>247</v>
      </c>
      <c r="F39" s="15">
        <v>1</v>
      </c>
      <c r="G39" s="14">
        <v>42</v>
      </c>
      <c r="H39" s="15">
        <v>1</v>
      </c>
      <c r="I39" s="3" t="str">
        <f>VLOOKUP(A39,様式第10号事業費及び積算根拠資料!$A$6:$M$105,9,FALSE)</f>
        <v>LSS10-4-30</v>
      </c>
    </row>
    <row r="40" spans="1:9" x14ac:dyDescent="0.4">
      <c r="A40" s="2" t="str">
        <f t="shared" si="0"/>
        <v>蛍光灯FL30W  防雨型直付型232</v>
      </c>
      <c r="B40" s="110">
        <v>35</v>
      </c>
      <c r="C40" s="11" t="s">
        <v>16</v>
      </c>
      <c r="D40" s="1" t="s">
        <v>325</v>
      </c>
      <c r="E40" s="110" t="s">
        <v>247</v>
      </c>
      <c r="F40" s="15">
        <v>2</v>
      </c>
      <c r="G40" s="14">
        <v>32</v>
      </c>
      <c r="H40" s="15">
        <v>1</v>
      </c>
      <c r="I40" s="3" t="str">
        <f>VLOOKUP(A40,様式第10号事業費及び積算根拠資料!$A$6:$M$105,9,FALSE)</f>
        <v>LSS10MP/RP-4-64</v>
      </c>
    </row>
    <row r="41" spans="1:9" x14ac:dyDescent="0.4">
      <c r="A41" s="2" t="str">
        <f t="shared" si="0"/>
        <v>蛍光灯FL15W  キッチン灯直付型115</v>
      </c>
      <c r="B41" s="110">
        <v>36</v>
      </c>
      <c r="C41" s="11" t="s">
        <v>16</v>
      </c>
      <c r="D41" s="18" t="s">
        <v>297</v>
      </c>
      <c r="E41" s="14" t="s">
        <v>292</v>
      </c>
      <c r="F41" s="15">
        <v>1</v>
      </c>
      <c r="G41" s="14">
        <v>15</v>
      </c>
      <c r="H41" s="15">
        <v>1</v>
      </c>
      <c r="I41" s="3" t="str">
        <f>VLOOKUP(A41,様式第10号事業費及び積算根拠資料!$A$6:$M$105,9,FALSE)</f>
        <v>光束800lm以上</v>
      </c>
    </row>
    <row r="42" spans="1:9" x14ac:dyDescent="0.4">
      <c r="A42" s="2" t="str">
        <f t="shared" si="0"/>
        <v>蛍光灯Hf16W直付型226</v>
      </c>
      <c r="B42" s="110">
        <v>37</v>
      </c>
      <c r="C42" s="11" t="s">
        <v>46</v>
      </c>
      <c r="D42" s="1" t="s">
        <v>258</v>
      </c>
      <c r="E42" s="110" t="s">
        <v>247</v>
      </c>
      <c r="F42" s="15">
        <v>2</v>
      </c>
      <c r="G42" s="14">
        <v>26</v>
      </c>
      <c r="H42" s="15">
        <v>2</v>
      </c>
      <c r="I42" s="3" t="str">
        <f>VLOOKUP(A42,様式第10号事業費及び積算根拠資料!$A$6:$M$105,9,FALSE)</f>
        <v>LSS10-2-30</v>
      </c>
    </row>
    <row r="43" spans="1:9" x14ac:dyDescent="0.4">
      <c r="A43" s="2" t="str">
        <f t="shared" si="0"/>
        <v>蛍光灯Hf32W直付型142</v>
      </c>
      <c r="B43" s="110">
        <v>38</v>
      </c>
      <c r="C43" s="11" t="s">
        <v>46</v>
      </c>
      <c r="D43" s="1" t="s">
        <v>259</v>
      </c>
      <c r="E43" s="110" t="s">
        <v>247</v>
      </c>
      <c r="F43" s="15">
        <v>1</v>
      </c>
      <c r="G43" s="14">
        <v>42</v>
      </c>
      <c r="H43" s="15">
        <v>21</v>
      </c>
      <c r="I43" s="3" t="str">
        <f>VLOOKUP(A43,様式第10号事業費及び積算根拠資料!$A$6:$M$105,9,FALSE)</f>
        <v>LSS10-4-30</v>
      </c>
    </row>
    <row r="44" spans="1:9" x14ac:dyDescent="0.4">
      <c r="A44" s="2" t="str">
        <f t="shared" si="0"/>
        <v>蛍光灯Hf32W直付型242</v>
      </c>
      <c r="B44" s="110">
        <v>39</v>
      </c>
      <c r="C44" s="11" t="s">
        <v>46</v>
      </c>
      <c r="D44" s="1" t="s">
        <v>259</v>
      </c>
      <c r="E44" s="110" t="s">
        <v>247</v>
      </c>
      <c r="F44" s="15">
        <v>2</v>
      </c>
      <c r="G44" s="14">
        <v>42</v>
      </c>
      <c r="H44" s="15">
        <v>4</v>
      </c>
      <c r="I44" s="3" t="str">
        <f>VLOOKUP(A44,様式第10号事業費及び積算根拠資料!$A$6:$M$105,9,FALSE)</f>
        <v>LSS10-4-65</v>
      </c>
    </row>
    <row r="45" spans="1:9" x14ac:dyDescent="0.4">
      <c r="A45" s="2" t="str">
        <f t="shared" si="0"/>
        <v>蛍光灯FL20W 直付型121.5</v>
      </c>
      <c r="B45" s="110">
        <v>40</v>
      </c>
      <c r="C45" s="11" t="s">
        <v>46</v>
      </c>
      <c r="D45" s="1" t="s">
        <v>256</v>
      </c>
      <c r="E45" s="110" t="s">
        <v>247</v>
      </c>
      <c r="F45" s="15">
        <v>1</v>
      </c>
      <c r="G45" s="14">
        <v>21.5</v>
      </c>
      <c r="H45" s="15">
        <v>1</v>
      </c>
      <c r="I45" s="3" t="str">
        <f>VLOOKUP(A45,様式第10号事業費及び積算根拠資料!$A$6:$M$105,9,FALSE)</f>
        <v>LSS10-2-15</v>
      </c>
    </row>
    <row r="46" spans="1:9" x14ac:dyDescent="0.4">
      <c r="A46" s="2" t="str">
        <f t="shared" si="0"/>
        <v>蛍光灯FL40W埋込型145.7</v>
      </c>
      <c r="B46" s="110">
        <v>41</v>
      </c>
      <c r="C46" s="11" t="s">
        <v>46</v>
      </c>
      <c r="D46" s="1" t="s">
        <v>257</v>
      </c>
      <c r="E46" s="110" t="s">
        <v>249</v>
      </c>
      <c r="F46" s="15">
        <v>1</v>
      </c>
      <c r="G46" s="14">
        <v>45.7</v>
      </c>
      <c r="H46" s="15">
        <v>61</v>
      </c>
      <c r="I46" s="3" t="str">
        <f>VLOOKUP(A46,様式第10号事業費及び積算根拠資料!$A$6:$M$105,9,FALSE)</f>
        <v>LRS3-4-23</v>
      </c>
    </row>
    <row r="47" spans="1:9" x14ac:dyDescent="0.4">
      <c r="A47" s="2" t="str">
        <f t="shared" si="0"/>
        <v>ダウンライト Φ125埋込型117</v>
      </c>
      <c r="B47" s="110">
        <v>42</v>
      </c>
      <c r="C47" s="11" t="s">
        <v>46</v>
      </c>
      <c r="D47" s="1" t="s">
        <v>267</v>
      </c>
      <c r="E47" s="110" t="s">
        <v>249</v>
      </c>
      <c r="F47" s="15">
        <v>1</v>
      </c>
      <c r="G47" s="14">
        <v>17</v>
      </c>
      <c r="H47" s="15">
        <v>80</v>
      </c>
      <c r="I47" s="3" t="str">
        <f>VLOOKUP(A47,様式第10号事業費及び積算根拠資料!$A$6:$M$105,9,FALSE)</f>
        <v>LRS1-08</v>
      </c>
    </row>
    <row r="48" spans="1:9" x14ac:dyDescent="0.4">
      <c r="A48" s="2" t="str">
        <f t="shared" si="0"/>
        <v>ダウンライト Φ150埋込型120</v>
      </c>
      <c r="B48" s="110">
        <v>43</v>
      </c>
      <c r="C48" s="11" t="s">
        <v>46</v>
      </c>
      <c r="D48" s="1" t="s">
        <v>268</v>
      </c>
      <c r="E48" s="110" t="s">
        <v>249</v>
      </c>
      <c r="F48" s="15">
        <v>1</v>
      </c>
      <c r="G48" s="14">
        <v>20</v>
      </c>
      <c r="H48" s="15">
        <v>27</v>
      </c>
      <c r="I48" s="3" t="str">
        <f>VLOOKUP(A48,様式第10号事業費及び積算根拠資料!$A$6:$M$105,9,FALSE)</f>
        <v>LRS1-08</v>
      </c>
    </row>
    <row r="49" spans="1:9" x14ac:dyDescent="0.4">
      <c r="A49" s="2" t="str">
        <f t="shared" si="0"/>
        <v>スポットライト（フランジ）直付型180</v>
      </c>
      <c r="B49" s="110">
        <v>44</v>
      </c>
      <c r="C49" s="11" t="s">
        <v>46</v>
      </c>
      <c r="D49" s="1" t="s">
        <v>29</v>
      </c>
      <c r="E49" s="110" t="s">
        <v>247</v>
      </c>
      <c r="F49" s="15">
        <v>1</v>
      </c>
      <c r="G49" s="14">
        <v>80</v>
      </c>
      <c r="H49" s="15">
        <v>10</v>
      </c>
      <c r="I49" s="3" t="str">
        <f>VLOOKUP(A49,様式第10号事業費及び積算根拠資料!$A$6:$M$105,9,FALSE)</f>
        <v>光束1000lm以上</v>
      </c>
    </row>
    <row r="50" spans="1:9" x14ac:dyDescent="0.4">
      <c r="A50" s="2" t="str">
        <f t="shared" si="0"/>
        <v>ブラケット  防雨型直付型160</v>
      </c>
      <c r="B50" s="110">
        <v>45</v>
      </c>
      <c r="C50" s="11" t="s">
        <v>46</v>
      </c>
      <c r="D50" s="1" t="s">
        <v>335</v>
      </c>
      <c r="E50" s="110" t="s">
        <v>247</v>
      </c>
      <c r="F50" s="15">
        <v>1</v>
      </c>
      <c r="G50" s="14">
        <v>60</v>
      </c>
      <c r="H50" s="15">
        <v>2</v>
      </c>
      <c r="I50" s="3" t="str">
        <f>VLOOKUP(A50,様式第10号事業費及び積算根拠資料!$A$6:$M$105,9,FALSE)</f>
        <v>LBF3MP/RP-2-06</v>
      </c>
    </row>
    <row r="51" spans="1:9" x14ac:dyDescent="0.4">
      <c r="A51" s="2" t="str">
        <f t="shared" si="0"/>
        <v>蛍光灯FL20W  防雨型直付型221.5</v>
      </c>
      <c r="B51" s="110">
        <v>46</v>
      </c>
      <c r="C51" s="11" t="s">
        <v>20</v>
      </c>
      <c r="D51" s="1" t="s">
        <v>326</v>
      </c>
      <c r="E51" s="110" t="s">
        <v>247</v>
      </c>
      <c r="F51" s="15">
        <v>2</v>
      </c>
      <c r="G51" s="14">
        <v>21.5</v>
      </c>
      <c r="H51" s="15">
        <v>1</v>
      </c>
      <c r="I51" s="3" t="str">
        <f>VLOOKUP(A51,様式第10号事業費及び積算根拠資料!$A$6:$M$105,9,FALSE)</f>
        <v>LSS9MP/RP-2-14</v>
      </c>
    </row>
    <row r="52" spans="1:9" x14ac:dyDescent="0.4">
      <c r="A52" s="2" t="str">
        <f t="shared" si="0"/>
        <v>蛍光灯FL40W直付型245.7</v>
      </c>
      <c r="B52" s="110">
        <v>47</v>
      </c>
      <c r="C52" s="11" t="s">
        <v>20</v>
      </c>
      <c r="D52" s="1" t="s">
        <v>257</v>
      </c>
      <c r="E52" s="110" t="s">
        <v>247</v>
      </c>
      <c r="F52" s="15">
        <v>2</v>
      </c>
      <c r="G52" s="14">
        <v>45.7</v>
      </c>
      <c r="H52" s="15">
        <v>1</v>
      </c>
      <c r="I52" s="3" t="str">
        <f>VLOOKUP(A52,様式第10号事業費及び積算根拠資料!$A$6:$M$105,9,FALSE)</f>
        <v>LSS10-4-65</v>
      </c>
    </row>
    <row r="53" spans="1:9" x14ac:dyDescent="0.4">
      <c r="A53" s="2" t="str">
        <f t="shared" si="0"/>
        <v>蛍光灯Hf32W直付型242</v>
      </c>
      <c r="B53" s="110">
        <v>48</v>
      </c>
      <c r="C53" s="11" t="s">
        <v>20</v>
      </c>
      <c r="D53" s="1" t="s">
        <v>259</v>
      </c>
      <c r="E53" s="110" t="s">
        <v>247</v>
      </c>
      <c r="F53" s="15">
        <v>2</v>
      </c>
      <c r="G53" s="14">
        <v>42</v>
      </c>
      <c r="H53" s="15">
        <v>2</v>
      </c>
      <c r="I53" s="3" t="str">
        <f>VLOOKUP(A53,様式第10号事業費及び積算根拠資料!$A$6:$M$105,9,FALSE)</f>
        <v>LSS10-4-65</v>
      </c>
    </row>
    <row r="54" spans="1:9" x14ac:dyDescent="0.4">
      <c r="A54" s="2" t="str">
        <f t="shared" si="0"/>
        <v>蛍光灯FL10W  標示灯壁埋込型110</v>
      </c>
      <c r="B54" s="110">
        <v>49</v>
      </c>
      <c r="C54" s="11" t="s">
        <v>21</v>
      </c>
      <c r="D54" s="18" t="s">
        <v>313</v>
      </c>
      <c r="E54" s="110" t="s">
        <v>250</v>
      </c>
      <c r="F54" s="15">
        <v>1</v>
      </c>
      <c r="G54" s="14">
        <v>10</v>
      </c>
      <c r="H54" s="15">
        <v>2</v>
      </c>
      <c r="I54" s="3" t="str">
        <f>VLOOKUP(A54,様式第10号事業費及び積算根拠資料!$A$6:$M$105,9,FALSE)</f>
        <v>-</v>
      </c>
    </row>
    <row r="55" spans="1:9" x14ac:dyDescent="0.4">
      <c r="A55" s="2" t="str">
        <f t="shared" si="0"/>
        <v>ブラケット  防雨型直付型160</v>
      </c>
      <c r="B55" s="110">
        <v>50</v>
      </c>
      <c r="C55" s="11" t="s">
        <v>21</v>
      </c>
      <c r="D55" s="1" t="s">
        <v>335</v>
      </c>
      <c r="E55" s="110" t="s">
        <v>247</v>
      </c>
      <c r="F55" s="15">
        <v>1</v>
      </c>
      <c r="G55" s="14">
        <v>60</v>
      </c>
      <c r="H55" s="15">
        <v>5</v>
      </c>
      <c r="I55" s="3" t="str">
        <f>VLOOKUP(A55,様式第10号事業費及び積算根拠資料!$A$6:$M$105,9,FALSE)</f>
        <v>LBF3MP/RP-2-06</v>
      </c>
    </row>
    <row r="56" spans="1:9" x14ac:dyDescent="0.4">
      <c r="A56" s="2" t="str">
        <f t="shared" si="0"/>
        <v>ダウンライト Φ125埋込型117</v>
      </c>
      <c r="B56" s="110">
        <v>51</v>
      </c>
      <c r="C56" s="11" t="s">
        <v>21</v>
      </c>
      <c r="D56" s="1" t="s">
        <v>267</v>
      </c>
      <c r="E56" s="110" t="s">
        <v>249</v>
      </c>
      <c r="F56" s="15">
        <v>1</v>
      </c>
      <c r="G56" s="14">
        <v>17</v>
      </c>
      <c r="H56" s="15">
        <v>4</v>
      </c>
      <c r="I56" s="3" t="str">
        <f>VLOOKUP(A56,様式第10号事業費及び積算根拠資料!$A$6:$M$105,9,FALSE)</f>
        <v>LRS1-08</v>
      </c>
    </row>
    <row r="57" spans="1:9" x14ac:dyDescent="0.4">
      <c r="A57" s="2" t="str">
        <f t="shared" si="0"/>
        <v>蛍光灯Hf32W直付型142</v>
      </c>
      <c r="B57" s="110">
        <v>52</v>
      </c>
      <c r="C57" s="11" t="s">
        <v>19</v>
      </c>
      <c r="D57" s="1" t="s">
        <v>259</v>
      </c>
      <c r="E57" s="110" t="s">
        <v>247</v>
      </c>
      <c r="F57" s="15">
        <v>1</v>
      </c>
      <c r="G57" s="14">
        <v>42</v>
      </c>
      <c r="H57" s="15">
        <v>12</v>
      </c>
      <c r="I57" s="3" t="str">
        <f>VLOOKUP(A57,様式第10号事業費及び積算根拠資料!$A$6:$M$105,9,FALSE)</f>
        <v>LSS10-4-30</v>
      </c>
    </row>
    <row r="58" spans="1:9" x14ac:dyDescent="0.4">
      <c r="A58" s="2" t="str">
        <f t="shared" si="0"/>
        <v>蛍光灯Hf32W直付型242</v>
      </c>
      <c r="B58" s="110">
        <v>53</v>
      </c>
      <c r="C58" s="11" t="s">
        <v>19</v>
      </c>
      <c r="D58" s="1" t="s">
        <v>259</v>
      </c>
      <c r="E58" s="110" t="s">
        <v>247</v>
      </c>
      <c r="F58" s="15">
        <v>2</v>
      </c>
      <c r="G58" s="14">
        <v>42</v>
      </c>
      <c r="H58" s="15">
        <v>29</v>
      </c>
      <c r="I58" s="3" t="str">
        <f>VLOOKUP(A58,様式第10号事業費及び積算根拠資料!$A$6:$M$105,9,FALSE)</f>
        <v>LSS10-4-65</v>
      </c>
    </row>
    <row r="59" spans="1:9" x14ac:dyDescent="0.4">
      <c r="A59" s="2" t="str">
        <f t="shared" si="0"/>
        <v>蛍光灯Hf32W埋込型242</v>
      </c>
      <c r="B59" s="110">
        <v>54</v>
      </c>
      <c r="C59" s="11" t="s">
        <v>19</v>
      </c>
      <c r="D59" s="1" t="s">
        <v>259</v>
      </c>
      <c r="E59" s="110" t="s">
        <v>249</v>
      </c>
      <c r="F59" s="15">
        <v>2</v>
      </c>
      <c r="G59" s="14">
        <v>42</v>
      </c>
      <c r="H59" s="15">
        <v>7</v>
      </c>
      <c r="I59" s="3" t="str">
        <f>VLOOKUP(A59,様式第10号事業費及び積算根拠資料!$A$6:$M$105,9,FALSE)</f>
        <v>LRS3-4-65</v>
      </c>
    </row>
    <row r="60" spans="1:9" x14ac:dyDescent="0.4">
      <c r="A60" s="2" t="str">
        <f t="shared" si="0"/>
        <v>蛍光灯Hf32W  黒板灯埋込型142</v>
      </c>
      <c r="B60" s="110">
        <v>55</v>
      </c>
      <c r="C60" s="11" t="s">
        <v>45</v>
      </c>
      <c r="D60" s="1" t="s">
        <v>260</v>
      </c>
      <c r="E60" s="110" t="s">
        <v>249</v>
      </c>
      <c r="F60" s="15">
        <v>1</v>
      </c>
      <c r="G60" s="14">
        <v>42</v>
      </c>
      <c r="H60" s="15">
        <v>2</v>
      </c>
      <c r="I60" s="3" t="str">
        <f>VLOOKUP(A60,様式第10号事業費及び積算根拠資料!$A$6:$M$105,9,FALSE)</f>
        <v>LRS8-4-43</v>
      </c>
    </row>
    <row r="61" spans="1:9" x14ac:dyDescent="0.4">
      <c r="A61" s="2" t="str">
        <f t="shared" si="0"/>
        <v>ガード付直付型234</v>
      </c>
      <c r="B61" s="110">
        <v>56</v>
      </c>
      <c r="C61" s="11" t="s">
        <v>45</v>
      </c>
      <c r="D61" s="1" t="s">
        <v>262</v>
      </c>
      <c r="E61" s="110" t="s">
        <v>247</v>
      </c>
      <c r="F61" s="15">
        <v>2</v>
      </c>
      <c r="G61" s="14">
        <v>34</v>
      </c>
      <c r="H61" s="15">
        <v>8</v>
      </c>
      <c r="I61" s="3" t="str">
        <f>VLOOKUP(A61,様式第10号事業費及び積算根拠資料!$A$6:$M$105,9,FALSE)</f>
        <v>LSS9-4-48</v>
      </c>
    </row>
    <row r="62" spans="1:9" x14ac:dyDescent="0.4">
      <c r="A62" s="2" t="str">
        <f t="shared" si="0"/>
        <v>ダウンライト Φ125埋込型117</v>
      </c>
      <c r="B62" s="110">
        <v>57</v>
      </c>
      <c r="C62" s="11" t="s">
        <v>19</v>
      </c>
      <c r="D62" s="1" t="s">
        <v>267</v>
      </c>
      <c r="E62" s="110" t="s">
        <v>249</v>
      </c>
      <c r="F62" s="15">
        <v>1</v>
      </c>
      <c r="G62" s="14">
        <v>17</v>
      </c>
      <c r="H62" s="15">
        <v>3</v>
      </c>
      <c r="I62" s="3" t="str">
        <f>VLOOKUP(A62,様式第10号事業費及び積算根拠資料!$A$6:$M$105,9,FALSE)</f>
        <v>LRS1-08</v>
      </c>
    </row>
    <row r="63" spans="1:9" x14ac:dyDescent="0.4">
      <c r="A63" s="2" t="str">
        <f t="shared" si="0"/>
        <v>ペンダント直付型136</v>
      </c>
      <c r="B63" s="110">
        <v>58</v>
      </c>
      <c r="C63" s="11" t="s">
        <v>19</v>
      </c>
      <c r="D63" s="1" t="s">
        <v>17</v>
      </c>
      <c r="E63" s="110" t="s">
        <v>247</v>
      </c>
      <c r="F63" s="15">
        <v>1</v>
      </c>
      <c r="G63" s="14">
        <v>36</v>
      </c>
      <c r="H63" s="15">
        <v>2</v>
      </c>
      <c r="I63" s="3" t="str">
        <f>VLOOKUP(A63,様式第10号事業費及び積算根拠資料!$A$6:$M$105,9,FALSE)</f>
        <v>光束3000lm以上</v>
      </c>
    </row>
    <row r="64" spans="1:9" x14ac:dyDescent="0.4">
      <c r="A64" s="2" t="str">
        <f t="shared" si="0"/>
        <v>ブラケット  防雨型直付型145.7</v>
      </c>
      <c r="B64" s="110">
        <v>59</v>
      </c>
      <c r="C64" s="11" t="s">
        <v>19</v>
      </c>
      <c r="D64" s="1" t="s">
        <v>335</v>
      </c>
      <c r="E64" s="110" t="s">
        <v>247</v>
      </c>
      <c r="F64" s="15">
        <v>1</v>
      </c>
      <c r="G64" s="14">
        <v>45.7</v>
      </c>
      <c r="H64" s="15">
        <v>1</v>
      </c>
      <c r="I64" s="3" t="str">
        <f>VLOOKUP(A64,様式第10号事業費及び積算根拠資料!$A$6:$M$105,9,FALSE)</f>
        <v>LBF3MP/RP-4-26</v>
      </c>
    </row>
    <row r="65" spans="1:9" x14ac:dyDescent="0.4">
      <c r="A65" s="2" t="str">
        <f t="shared" si="0"/>
        <v>蛍光灯FL15W  キッチン灯直付型115</v>
      </c>
      <c r="B65" s="110">
        <v>60</v>
      </c>
      <c r="C65" s="11" t="s">
        <v>19</v>
      </c>
      <c r="D65" s="18" t="s">
        <v>297</v>
      </c>
      <c r="E65" s="14" t="s">
        <v>292</v>
      </c>
      <c r="F65" s="15">
        <v>1</v>
      </c>
      <c r="G65" s="14">
        <v>15</v>
      </c>
      <c r="H65" s="15">
        <v>1</v>
      </c>
      <c r="I65" s="3" t="str">
        <f>VLOOKUP(A65,様式第10号事業費及び積算根拠資料!$A$6:$M$105,9,FALSE)</f>
        <v>光束800lm以上</v>
      </c>
    </row>
    <row r="66" spans="1:9" x14ac:dyDescent="0.4">
      <c r="A66" s="2" t="str">
        <f t="shared" si="0"/>
        <v>片面B級BL形壁埋込型126</v>
      </c>
      <c r="B66" s="110">
        <v>61</v>
      </c>
      <c r="C66" s="11" t="s">
        <v>3</v>
      </c>
      <c r="D66" s="1" t="s">
        <v>330</v>
      </c>
      <c r="E66" s="110" t="s">
        <v>250</v>
      </c>
      <c r="F66" s="15">
        <v>1</v>
      </c>
      <c r="G66" s="14">
        <v>26</v>
      </c>
      <c r="H66" s="15">
        <v>8</v>
      </c>
      <c r="I66" s="3" t="str">
        <f>VLOOKUP(A66,様式第10号事業費及び積算根拠資料!$A$6:$M$105,9,FALSE)</f>
        <v>SH1-FBC22-BL</v>
      </c>
    </row>
    <row r="67" spans="1:9" x14ac:dyDescent="0.4">
      <c r="A67" s="2" t="str">
        <f t="shared" si="0"/>
        <v>両面B級BL形天井埋込型126</v>
      </c>
      <c r="B67" s="110">
        <v>62</v>
      </c>
      <c r="C67" s="11" t="s">
        <v>3</v>
      </c>
      <c r="D67" s="1" t="s">
        <v>331</v>
      </c>
      <c r="E67" s="110" t="s">
        <v>251</v>
      </c>
      <c r="F67" s="15">
        <v>1</v>
      </c>
      <c r="G67" s="14">
        <v>26</v>
      </c>
      <c r="H67" s="15">
        <v>7</v>
      </c>
      <c r="I67" s="3" t="str">
        <f>VLOOKUP(A67,様式第10号事業費及び積算根拠資料!$A$6:$M$105,9,FALSE)</f>
        <v>SH1-FRF21P-BL</v>
      </c>
    </row>
    <row r="68" spans="1:9" x14ac:dyDescent="0.4">
      <c r="A68" s="2" t="str">
        <f t="shared" si="0"/>
        <v>片面B級BL形直付型126</v>
      </c>
      <c r="B68" s="110">
        <v>63</v>
      </c>
      <c r="C68" s="11" t="s">
        <v>3</v>
      </c>
      <c r="D68" s="1" t="s">
        <v>330</v>
      </c>
      <c r="E68" s="110" t="s">
        <v>247</v>
      </c>
      <c r="F68" s="15">
        <v>1</v>
      </c>
      <c r="G68" s="14">
        <v>26</v>
      </c>
      <c r="H68" s="15">
        <v>2</v>
      </c>
      <c r="I68" s="3" t="str">
        <f>VLOOKUP(A68,様式第10号事業費及び積算根拠資料!$A$6:$M$105,9,FALSE)</f>
        <v>SH1-FBF20-BL</v>
      </c>
    </row>
    <row r="69" spans="1:9" x14ac:dyDescent="0.4">
      <c r="A69" s="2" t="str">
        <f t="shared" si="0"/>
        <v>誘導灯  床埋込床埋込型110</v>
      </c>
      <c r="B69" s="110">
        <v>64</v>
      </c>
      <c r="C69" s="11" t="s">
        <v>3</v>
      </c>
      <c r="D69" s="1" t="s">
        <v>340</v>
      </c>
      <c r="E69" s="110" t="s">
        <v>252</v>
      </c>
      <c r="F69" s="15">
        <v>1</v>
      </c>
      <c r="G69" s="14">
        <v>10</v>
      </c>
      <c r="H69" s="15">
        <v>4</v>
      </c>
      <c r="I69" s="3" t="str">
        <f>VLOOKUP(A69,様式第10号事業費及び積算根拠資料!$A$6:$M$105,9,FALSE)</f>
        <v>-</v>
      </c>
    </row>
    <row r="70" spans="1:9" x14ac:dyDescent="0.4">
      <c r="A70" s="2" t="str">
        <f t="shared" si="0"/>
        <v>非常灯  埋込穴φ150埋込型10</v>
      </c>
      <c r="B70" s="110">
        <v>65</v>
      </c>
      <c r="C70" s="11" t="s">
        <v>23</v>
      </c>
      <c r="D70" s="1" t="s">
        <v>265</v>
      </c>
      <c r="E70" s="110" t="s">
        <v>249</v>
      </c>
      <c r="F70" s="15">
        <v>1</v>
      </c>
      <c r="G70" s="14">
        <v>0</v>
      </c>
      <c r="H70" s="15">
        <v>6</v>
      </c>
      <c r="I70" s="3" t="str">
        <f>VLOOKUP(A70,様式第10号事業費及び積算根拠資料!$A$6:$M$105,9,FALSE)</f>
        <v>K0-LRS11-D10</v>
      </c>
    </row>
    <row r="71" spans="1:9" x14ac:dyDescent="0.4">
      <c r="A71" s="2" t="str">
        <f t="shared" ref="A71:A93" si="1">D71&amp;E71&amp;F71&amp;G71</f>
        <v>非常灯  埋込穴φ100埋込型10</v>
      </c>
      <c r="B71" s="110">
        <v>66</v>
      </c>
      <c r="C71" s="11" t="s">
        <v>23</v>
      </c>
      <c r="D71" s="1" t="s">
        <v>264</v>
      </c>
      <c r="E71" s="110" t="s">
        <v>249</v>
      </c>
      <c r="F71" s="15">
        <v>1</v>
      </c>
      <c r="G71" s="14">
        <v>0</v>
      </c>
      <c r="H71" s="15">
        <v>48</v>
      </c>
      <c r="I71" s="3" t="str">
        <f>VLOOKUP(A71,様式第10号事業費及び積算根拠資料!$A$6:$M$105,9,FALSE)</f>
        <v>K0-LRS11-D10</v>
      </c>
    </row>
    <row r="72" spans="1:9" x14ac:dyDescent="0.4">
      <c r="A72" s="2" t="str">
        <f t="shared" si="1"/>
        <v>非常灯直付型10</v>
      </c>
      <c r="B72" s="110">
        <v>67</v>
      </c>
      <c r="C72" s="11" t="s">
        <v>23</v>
      </c>
      <c r="D72" s="1" t="s">
        <v>263</v>
      </c>
      <c r="E72" s="110" t="s">
        <v>247</v>
      </c>
      <c r="F72" s="15">
        <v>1</v>
      </c>
      <c r="G72" s="14">
        <v>0</v>
      </c>
      <c r="H72" s="15">
        <v>9</v>
      </c>
      <c r="I72" s="3" t="str">
        <f>VLOOKUP(A72,様式第10号事業費及び積算根拠資料!$A$6:$M$105,9,FALSE)</f>
        <v>K1-LSS11-2</v>
      </c>
    </row>
    <row r="73" spans="1:9" x14ac:dyDescent="0.4">
      <c r="A73" s="2" t="str">
        <f t="shared" si="1"/>
        <v>蛍光灯Hf32W  黒板灯埋込型142</v>
      </c>
      <c r="B73" s="110">
        <v>68</v>
      </c>
      <c r="C73" s="11" t="s">
        <v>44</v>
      </c>
      <c r="D73" s="1" t="s">
        <v>260</v>
      </c>
      <c r="E73" s="110" t="s">
        <v>249</v>
      </c>
      <c r="F73" s="15">
        <v>1</v>
      </c>
      <c r="G73" s="14">
        <v>42</v>
      </c>
      <c r="H73" s="15">
        <v>2</v>
      </c>
      <c r="I73" s="3" t="str">
        <f>VLOOKUP(A73,様式第10号事業費及び積算根拠資料!$A$6:$M$105,9,FALSE)</f>
        <v>LRS8-4-43</v>
      </c>
    </row>
    <row r="74" spans="1:9" x14ac:dyDescent="0.4">
      <c r="A74" s="2" t="str">
        <f t="shared" si="1"/>
        <v>蛍光灯Hf32W埋込型242</v>
      </c>
      <c r="B74" s="110">
        <v>69</v>
      </c>
      <c r="C74" s="11" t="s">
        <v>44</v>
      </c>
      <c r="D74" s="1" t="s">
        <v>259</v>
      </c>
      <c r="E74" s="110" t="s">
        <v>249</v>
      </c>
      <c r="F74" s="15">
        <v>2</v>
      </c>
      <c r="G74" s="14">
        <v>42</v>
      </c>
      <c r="H74" s="15">
        <v>2</v>
      </c>
      <c r="I74" s="3" t="str">
        <f>VLOOKUP(A74,様式第10号事業費及び積算根拠資料!$A$6:$M$105,9,FALSE)</f>
        <v>LRS3-4-65</v>
      </c>
    </row>
    <row r="75" spans="1:9" x14ac:dyDescent="0.4">
      <c r="A75" s="2" t="str">
        <f t="shared" si="1"/>
        <v>蛍光灯Hf32W  調光式埋込型242</v>
      </c>
      <c r="B75" s="110">
        <v>70</v>
      </c>
      <c r="C75" s="11" t="s">
        <v>43</v>
      </c>
      <c r="D75" s="1" t="s">
        <v>261</v>
      </c>
      <c r="E75" s="110" t="s">
        <v>249</v>
      </c>
      <c r="F75" s="15">
        <v>2</v>
      </c>
      <c r="G75" s="14">
        <v>42</v>
      </c>
      <c r="H75" s="15">
        <v>6</v>
      </c>
      <c r="I75" s="3" t="str">
        <f>VLOOKUP(A75,様式第10号事業費及び積算根拠資料!$A$6:$M$105,9,FALSE)</f>
        <v>LRS3-4-65</v>
      </c>
    </row>
    <row r="76" spans="1:9" x14ac:dyDescent="0.4">
      <c r="A76" s="2" t="str">
        <f t="shared" si="1"/>
        <v>蛍光灯Hf32W直付型242</v>
      </c>
      <c r="B76" s="110">
        <v>71</v>
      </c>
      <c r="C76" s="11" t="s">
        <v>43</v>
      </c>
      <c r="D76" s="1" t="s">
        <v>259</v>
      </c>
      <c r="E76" s="110" t="s">
        <v>247</v>
      </c>
      <c r="F76" s="15">
        <v>2</v>
      </c>
      <c r="G76" s="14">
        <v>42</v>
      </c>
      <c r="H76" s="15">
        <v>21</v>
      </c>
      <c r="I76" s="3" t="str">
        <f>VLOOKUP(A76,様式第10号事業費及び積算根拠資料!$A$6:$M$105,9,FALSE)</f>
        <v>LSS10-4-65</v>
      </c>
    </row>
    <row r="77" spans="1:9" x14ac:dyDescent="0.4">
      <c r="A77" s="2" t="str">
        <f t="shared" si="1"/>
        <v>蛍光灯FL20W 直付型121.5</v>
      </c>
      <c r="B77" s="110">
        <v>72</v>
      </c>
      <c r="C77" s="11" t="s">
        <v>43</v>
      </c>
      <c r="D77" s="1" t="s">
        <v>256</v>
      </c>
      <c r="E77" s="110" t="s">
        <v>247</v>
      </c>
      <c r="F77" s="15">
        <v>1</v>
      </c>
      <c r="G77" s="14">
        <v>21.5</v>
      </c>
      <c r="H77" s="15">
        <v>6</v>
      </c>
      <c r="I77" s="3" t="str">
        <f>VLOOKUP(A77,様式第10号事業費及び積算根拠資料!$A$6:$M$105,9,FALSE)</f>
        <v>LSS10-2-15</v>
      </c>
    </row>
    <row r="78" spans="1:9" x14ac:dyDescent="0.4">
      <c r="A78" s="2" t="str">
        <f t="shared" si="1"/>
        <v>蛍光灯FL20W 直付型221.5</v>
      </c>
      <c r="B78" s="110">
        <v>73</v>
      </c>
      <c r="C78" s="11" t="s">
        <v>43</v>
      </c>
      <c r="D78" s="1" t="s">
        <v>256</v>
      </c>
      <c r="E78" s="110" t="s">
        <v>247</v>
      </c>
      <c r="F78" s="15">
        <v>2</v>
      </c>
      <c r="G78" s="14">
        <v>21.5</v>
      </c>
      <c r="H78" s="15">
        <v>2</v>
      </c>
      <c r="I78" s="3" t="str">
        <f>VLOOKUP(A78,様式第10号事業費及び積算根拠資料!$A$6:$M$105,9,FALSE)</f>
        <v>LSS10-2-30</v>
      </c>
    </row>
    <row r="79" spans="1:9" x14ac:dyDescent="0.4">
      <c r="A79" s="2" t="str">
        <f t="shared" si="1"/>
        <v>蛍光灯FL40W  トラフ型  防雨型直付型145.7</v>
      </c>
      <c r="B79" s="110">
        <v>74</v>
      </c>
      <c r="C79" s="11" t="s">
        <v>43</v>
      </c>
      <c r="D79" s="1" t="s">
        <v>324</v>
      </c>
      <c r="E79" s="110" t="s">
        <v>247</v>
      </c>
      <c r="F79" s="15">
        <v>1</v>
      </c>
      <c r="G79" s="14">
        <v>45.7</v>
      </c>
      <c r="H79" s="15">
        <v>4</v>
      </c>
      <c r="I79" s="3" t="str">
        <f>VLOOKUP(A79,様式第10号事業費及び積算根拠資料!$A$6:$M$105,9,FALSE)</f>
        <v>LSS1MP/RP-4-30</v>
      </c>
    </row>
    <row r="80" spans="1:9" x14ac:dyDescent="0.4">
      <c r="A80" s="2" t="str">
        <f t="shared" si="1"/>
        <v>蛍光灯FL40W  笠付トラフ型直付型145.7</v>
      </c>
      <c r="B80" s="110">
        <v>75</v>
      </c>
      <c r="C80" s="11" t="s">
        <v>43</v>
      </c>
      <c r="D80" s="1" t="s">
        <v>59</v>
      </c>
      <c r="E80" s="110" t="s">
        <v>247</v>
      </c>
      <c r="F80" s="15">
        <v>1</v>
      </c>
      <c r="G80" s="14">
        <v>45.7</v>
      </c>
      <c r="H80" s="15">
        <v>1</v>
      </c>
      <c r="I80" s="3" t="str">
        <f>VLOOKUP(A80,様式第10号事業費及び積算根拠資料!$A$6:$M$105,9,FALSE)</f>
        <v>光束2500lm以上</v>
      </c>
    </row>
    <row r="81" spans="1:9" x14ac:dyDescent="0.4">
      <c r="A81" s="2" t="str">
        <f t="shared" si="1"/>
        <v>蛍光灯FL40W  笠付トラフ型直付型245.7</v>
      </c>
      <c r="B81" s="110">
        <v>76</v>
      </c>
      <c r="C81" s="11" t="s">
        <v>44</v>
      </c>
      <c r="D81" s="1" t="s">
        <v>26</v>
      </c>
      <c r="E81" s="110" t="s">
        <v>247</v>
      </c>
      <c r="F81" s="15">
        <v>2</v>
      </c>
      <c r="G81" s="14">
        <v>45.7</v>
      </c>
      <c r="H81" s="15">
        <v>16</v>
      </c>
      <c r="I81" s="3" t="str">
        <f>VLOOKUP(A81,様式第10号事業費及び積算根拠資料!$A$6:$M$105,9,FALSE)</f>
        <v>光束5200lm以上</v>
      </c>
    </row>
    <row r="82" spans="1:9" x14ac:dyDescent="0.4">
      <c r="A82" s="2" t="str">
        <f t="shared" si="1"/>
        <v>蛍光灯FL40W埋込型145.7</v>
      </c>
      <c r="B82" s="110">
        <v>77</v>
      </c>
      <c r="C82" s="11" t="s">
        <v>43</v>
      </c>
      <c r="D82" s="1" t="s">
        <v>257</v>
      </c>
      <c r="E82" s="110" t="s">
        <v>249</v>
      </c>
      <c r="F82" s="15">
        <v>1</v>
      </c>
      <c r="G82" s="14">
        <v>45.7</v>
      </c>
      <c r="H82" s="15">
        <v>1</v>
      </c>
      <c r="I82" s="3" t="str">
        <f>VLOOKUP(A82,様式第10号事業費及び積算根拠資料!$A$6:$M$105,9,FALSE)</f>
        <v>LRS3-4-23</v>
      </c>
    </row>
    <row r="83" spans="1:9" x14ac:dyDescent="0.4">
      <c r="A83" s="2" t="str">
        <f t="shared" si="1"/>
        <v>蛍光灯FL10W  標示灯壁埋込型110</v>
      </c>
      <c r="B83" s="110">
        <v>78</v>
      </c>
      <c r="C83" s="11" t="s">
        <v>43</v>
      </c>
      <c r="D83" s="18" t="s">
        <v>313</v>
      </c>
      <c r="E83" s="110" t="s">
        <v>250</v>
      </c>
      <c r="F83" s="15">
        <v>1</v>
      </c>
      <c r="G83" s="14">
        <v>10</v>
      </c>
      <c r="H83" s="15">
        <v>2</v>
      </c>
      <c r="I83" s="3" t="str">
        <f>VLOOKUP(A83,様式第10号事業費及び積算根拠資料!$A$6:$M$105,9,FALSE)</f>
        <v>-</v>
      </c>
    </row>
    <row r="84" spans="1:9" x14ac:dyDescent="0.4">
      <c r="A84" s="2" t="str">
        <f t="shared" si="1"/>
        <v>ダウンライト Φ125埋込型117</v>
      </c>
      <c r="B84" s="110">
        <v>79</v>
      </c>
      <c r="C84" s="11" t="s">
        <v>43</v>
      </c>
      <c r="D84" s="1" t="s">
        <v>267</v>
      </c>
      <c r="E84" s="110" t="s">
        <v>249</v>
      </c>
      <c r="F84" s="15">
        <v>1</v>
      </c>
      <c r="G84" s="14">
        <v>17</v>
      </c>
      <c r="H84" s="15">
        <v>3</v>
      </c>
      <c r="I84" s="3" t="str">
        <f>VLOOKUP(A84,様式第10号事業費及び積算根拠資料!$A$6:$M$105,9,FALSE)</f>
        <v>LRS1-08</v>
      </c>
    </row>
    <row r="85" spans="1:9" x14ac:dyDescent="0.4">
      <c r="A85" s="2" t="str">
        <f t="shared" si="1"/>
        <v>ブラケット  防雨型直付型145.7</v>
      </c>
      <c r="B85" s="110">
        <v>80</v>
      </c>
      <c r="C85" s="11" t="s">
        <v>43</v>
      </c>
      <c r="D85" s="1" t="s">
        <v>335</v>
      </c>
      <c r="E85" s="110" t="s">
        <v>247</v>
      </c>
      <c r="F85" s="15">
        <v>1</v>
      </c>
      <c r="G85" s="14">
        <v>45.7</v>
      </c>
      <c r="H85" s="15">
        <v>2</v>
      </c>
      <c r="I85" s="3" t="str">
        <f>VLOOKUP(A85,様式第10号事業費及び積算根拠資料!$A$6:$M$105,9,FALSE)</f>
        <v>LBF3MP/RP-4-26</v>
      </c>
    </row>
    <row r="86" spans="1:9" x14ac:dyDescent="0.4">
      <c r="A86" s="2" t="str">
        <f t="shared" si="1"/>
        <v>丸ブラケット  防雨型直付型160</v>
      </c>
      <c r="B86" s="110">
        <v>81</v>
      </c>
      <c r="C86" s="11" t="s">
        <v>43</v>
      </c>
      <c r="D86" s="1" t="s">
        <v>317</v>
      </c>
      <c r="E86" s="110" t="s">
        <v>247</v>
      </c>
      <c r="F86" s="15">
        <v>1</v>
      </c>
      <c r="G86" s="14">
        <v>60</v>
      </c>
      <c r="H86" s="15">
        <v>6</v>
      </c>
      <c r="I86" s="3" t="str">
        <f>VLOOKUP(A86,様式第10号事業費及び積算根拠資料!$A$6:$M$105,9,FALSE)</f>
        <v>光束750lm以上</v>
      </c>
    </row>
    <row r="87" spans="1:9" x14ac:dyDescent="0.4">
      <c r="A87" s="2" t="str">
        <f t="shared" si="1"/>
        <v>蛍光灯FL15W  キッチン灯直付型115</v>
      </c>
      <c r="B87" s="110">
        <v>82</v>
      </c>
      <c r="C87" s="11" t="s">
        <v>44</v>
      </c>
      <c r="D87" s="18" t="s">
        <v>297</v>
      </c>
      <c r="E87" s="14" t="s">
        <v>292</v>
      </c>
      <c r="F87" s="15">
        <v>1</v>
      </c>
      <c r="G87" s="14">
        <v>15</v>
      </c>
      <c r="H87" s="15">
        <v>1</v>
      </c>
      <c r="I87" s="3" t="str">
        <f>VLOOKUP(A87,様式第10号事業費及び積算根拠資料!$A$6:$M$105,9,FALSE)</f>
        <v>光束800lm以上</v>
      </c>
    </row>
    <row r="88" spans="1:9" x14ac:dyDescent="0.4">
      <c r="A88" s="2" t="str">
        <f t="shared" si="1"/>
        <v>蛍光灯FL20W  トラフ型  防雨型直付型121.5</v>
      </c>
      <c r="B88" s="110">
        <v>83</v>
      </c>
      <c r="C88" s="11" t="s">
        <v>41</v>
      </c>
      <c r="D88" s="1" t="s">
        <v>327</v>
      </c>
      <c r="E88" s="110" t="s">
        <v>247</v>
      </c>
      <c r="F88" s="15">
        <v>1</v>
      </c>
      <c r="G88" s="14">
        <v>21.5</v>
      </c>
      <c r="H88" s="15">
        <v>4</v>
      </c>
      <c r="I88" s="3" t="str">
        <f>VLOOKUP(A88,様式第10号事業費及び積算根拠資料!$A$6:$M$105,9,FALSE)</f>
        <v>LSS1MP/RP-2-14</v>
      </c>
    </row>
    <row r="89" spans="1:9" x14ac:dyDescent="0.4">
      <c r="A89" s="2" t="str">
        <f t="shared" si="1"/>
        <v>蛍光灯FL30W  防雨型埋込型232</v>
      </c>
      <c r="B89" s="110">
        <v>84</v>
      </c>
      <c r="C89" s="11" t="s">
        <v>41</v>
      </c>
      <c r="D89" s="1" t="s">
        <v>325</v>
      </c>
      <c r="E89" s="110" t="s">
        <v>249</v>
      </c>
      <c r="F89" s="15">
        <v>2</v>
      </c>
      <c r="G89" s="14">
        <v>32</v>
      </c>
      <c r="H89" s="15">
        <v>40</v>
      </c>
      <c r="I89" s="3" t="str">
        <f>VLOOKUP(A89,様式第10号事業費及び積算根拠資料!$A$6:$M$105,9,FALSE)</f>
        <v>LRS3MP/RP4-46</v>
      </c>
    </row>
    <row r="90" spans="1:9" x14ac:dyDescent="0.4">
      <c r="A90" s="2" t="str">
        <f t="shared" si="1"/>
        <v>蛍光灯FL40W  トラフ型  防雨型直付型145.7</v>
      </c>
      <c r="B90" s="110">
        <v>85</v>
      </c>
      <c r="C90" s="11" t="s">
        <v>41</v>
      </c>
      <c r="D90" s="1" t="s">
        <v>324</v>
      </c>
      <c r="E90" s="110" t="s">
        <v>247</v>
      </c>
      <c r="F90" s="15">
        <v>1</v>
      </c>
      <c r="G90" s="14">
        <v>45.7</v>
      </c>
      <c r="H90" s="15">
        <v>6</v>
      </c>
      <c r="I90" s="3" t="str">
        <f>VLOOKUP(A90,様式第10号事業費及び積算根拠資料!$A$6:$M$105,9,FALSE)</f>
        <v>LSS1MP/RP-4-30</v>
      </c>
    </row>
    <row r="91" spans="1:9" x14ac:dyDescent="0.4">
      <c r="A91" s="2" t="str">
        <f t="shared" si="1"/>
        <v>ブラケット  防雨型直付型1100</v>
      </c>
      <c r="B91" s="110">
        <v>86</v>
      </c>
      <c r="C91" s="11" t="s">
        <v>41</v>
      </c>
      <c r="D91" s="1" t="s">
        <v>335</v>
      </c>
      <c r="E91" s="110" t="s">
        <v>247</v>
      </c>
      <c r="F91" s="15">
        <v>1</v>
      </c>
      <c r="G91" s="14">
        <v>100</v>
      </c>
      <c r="H91" s="15">
        <v>4</v>
      </c>
      <c r="I91" s="3" t="str">
        <f>VLOOKUP(A91,様式第10号事業費及び積算根拠資料!$A$6:$M$105,9,FALSE)</f>
        <v>LBF3MP/RP-2-06</v>
      </c>
    </row>
    <row r="92" spans="1:9" x14ac:dyDescent="0.4">
      <c r="A92" s="2" t="str">
        <f t="shared" si="1"/>
        <v>丸ブラケット  防雨型直付型128</v>
      </c>
      <c r="B92" s="110">
        <v>87</v>
      </c>
      <c r="C92" s="11" t="s">
        <v>41</v>
      </c>
      <c r="D92" s="1" t="s">
        <v>317</v>
      </c>
      <c r="E92" s="110" t="s">
        <v>247</v>
      </c>
      <c r="F92" s="15">
        <v>1</v>
      </c>
      <c r="G92" s="14">
        <v>28</v>
      </c>
      <c r="H92" s="15">
        <v>4</v>
      </c>
      <c r="I92" s="3" t="str">
        <f>VLOOKUP(A92,様式第10号事業費及び積算根拠資料!$A$6:$M$105,9,FALSE)</f>
        <v>光束750lm以上</v>
      </c>
    </row>
    <row r="93" spans="1:9" x14ac:dyDescent="0.4">
      <c r="A93" s="2" t="str">
        <f t="shared" si="1"/>
        <v>HID100W  外灯外灯1114.5</v>
      </c>
      <c r="B93" s="110">
        <v>88</v>
      </c>
      <c r="C93" s="11" t="s">
        <v>41</v>
      </c>
      <c r="D93" s="1" t="s">
        <v>339</v>
      </c>
      <c r="E93" s="110" t="s">
        <v>253</v>
      </c>
      <c r="F93" s="15">
        <v>1</v>
      </c>
      <c r="G93" s="14">
        <v>114.5</v>
      </c>
      <c r="H93" s="15">
        <v>6</v>
      </c>
      <c r="I93" s="3" t="str">
        <f>VLOOKUP(A93,様式第10号事業費及び積算根拠資料!$A$6:$M$105,9,FALSE)</f>
        <v>LST4-60</v>
      </c>
    </row>
    <row r="94" spans="1:9" x14ac:dyDescent="0.4">
      <c r="B94" s="132"/>
      <c r="C94" s="1"/>
      <c r="D94" s="164" t="s">
        <v>375</v>
      </c>
      <c r="E94" s="165"/>
      <c r="F94" s="165"/>
      <c r="G94" s="166"/>
      <c r="H94" s="15">
        <f>SUM(H6:H93)</f>
        <v>1370</v>
      </c>
      <c r="I94" s="3"/>
    </row>
  </sheetData>
  <autoFilter ref="B5:I95" xr:uid="{41B3DA23-872A-427A-A3E8-067B5E71445D}">
    <sortState ref="B6:I95">
      <sortCondition ref="B5:B95"/>
    </sortState>
  </autoFilter>
  <mergeCells count="3">
    <mergeCell ref="D4:H4"/>
    <mergeCell ref="I4:I5"/>
    <mergeCell ref="D94:G94"/>
  </mergeCells>
  <phoneticPr fontId="3"/>
  <pageMargins left="0.70866141732283472" right="0.70866141732283472" top="0.74803149606299213" bottom="0.74803149606299213" header="0.31496062992125984" footer="0.31496062992125984"/>
  <pageSetup paperSize="9" scale="96" fitToHeight="0" orientation="landscape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9EB2A-B942-45D5-996E-E059D6352DA4}">
  <sheetPr>
    <pageSetUpPr fitToPage="1"/>
  </sheetPr>
  <dimension ref="A2:I72"/>
  <sheetViews>
    <sheetView view="pageBreakPreview" topLeftCell="B1" zoomScale="70" zoomScaleNormal="85" zoomScaleSheetLayoutView="70" workbookViewId="0">
      <selection activeCell="B1" sqref="B1"/>
    </sheetView>
  </sheetViews>
  <sheetFormatPr defaultRowHeight="18.75" x14ac:dyDescent="0.4"/>
  <cols>
    <col min="1" max="1" width="9.375" hidden="1" customWidth="1"/>
    <col min="2" max="2" width="5.625" style="32" customWidth="1"/>
    <col min="3" max="3" width="8.625" style="31" customWidth="1"/>
    <col min="4" max="4" width="42.625" customWidth="1"/>
    <col min="5" max="5" width="10.625" style="32" customWidth="1"/>
    <col min="6" max="6" width="10.625" style="96" customWidth="1"/>
    <col min="7" max="8" width="10.625" customWidth="1"/>
    <col min="9" max="9" width="25.625" customWidth="1"/>
  </cols>
  <sheetData>
    <row r="2" spans="1:9" ht="30" x14ac:dyDescent="0.4">
      <c r="B2" s="126" t="s">
        <v>384</v>
      </c>
    </row>
    <row r="4" spans="1:9" s="32" customFormat="1" x14ac:dyDescent="0.4">
      <c r="B4" s="53"/>
      <c r="C4" s="54"/>
      <c r="D4" s="146" t="s">
        <v>360</v>
      </c>
      <c r="E4" s="147"/>
      <c r="F4" s="147"/>
      <c r="G4" s="147"/>
      <c r="H4" s="148"/>
      <c r="I4" s="189" t="s">
        <v>116</v>
      </c>
    </row>
    <row r="5" spans="1:9" s="32" customFormat="1" ht="25.5" x14ac:dyDescent="0.4">
      <c r="B5" s="35" t="s">
        <v>11</v>
      </c>
      <c r="C5" s="55" t="s">
        <v>12</v>
      </c>
      <c r="D5" s="79" t="s">
        <v>118</v>
      </c>
      <c r="E5" s="79" t="s">
        <v>329</v>
      </c>
      <c r="F5" s="122" t="s">
        <v>120</v>
      </c>
      <c r="G5" s="56" t="s">
        <v>119</v>
      </c>
      <c r="H5" s="56" t="s">
        <v>146</v>
      </c>
      <c r="I5" s="190"/>
    </row>
    <row r="6" spans="1:9" x14ac:dyDescent="0.4">
      <c r="A6" s="131" t="str">
        <f>D6&amp;E6&amp;F6&amp;G6</f>
        <v>蛍光灯FL20W  スクエア埋込型421.5</v>
      </c>
      <c r="B6" s="110">
        <v>1</v>
      </c>
      <c r="C6" s="11" t="s">
        <v>18</v>
      </c>
      <c r="D6" s="1" t="s">
        <v>341</v>
      </c>
      <c r="E6" s="110" t="s">
        <v>272</v>
      </c>
      <c r="F6" s="97">
        <v>4</v>
      </c>
      <c r="G6" s="26">
        <v>21.5</v>
      </c>
      <c r="H6" s="110">
        <v>6</v>
      </c>
      <c r="I6" s="1" t="str">
        <f>VLOOKUP(A6,様式第10号事業費及び積算根拠資料!$A$6:$M$105,9,FALSE)</f>
        <v>光束5000lm以上</v>
      </c>
    </row>
    <row r="7" spans="1:9" x14ac:dyDescent="0.4">
      <c r="A7" s="131" t="str">
        <f t="shared" ref="A7:A71" si="0">D7&amp;E7&amp;F7&amp;G7</f>
        <v>蛍光灯FL40W  スクエア埋込型445.7</v>
      </c>
      <c r="B7" s="110">
        <v>2</v>
      </c>
      <c r="C7" s="11" t="s">
        <v>18</v>
      </c>
      <c r="D7" s="1" t="s">
        <v>342</v>
      </c>
      <c r="E7" s="110" t="s">
        <v>272</v>
      </c>
      <c r="F7" s="97">
        <v>4</v>
      </c>
      <c r="G7" s="26">
        <v>45.7</v>
      </c>
      <c r="H7" s="110">
        <v>6</v>
      </c>
      <c r="I7" s="1" t="str">
        <f>VLOOKUP(A7,様式第10号事業費及び積算根拠資料!$A$6:$M$105,9,FALSE)</f>
        <v>光束9000lm以上</v>
      </c>
    </row>
    <row r="8" spans="1:9" x14ac:dyDescent="0.4">
      <c r="A8" s="131" t="str">
        <f t="shared" si="0"/>
        <v>蛍光灯FCL32W埋込型336</v>
      </c>
      <c r="B8" s="110">
        <v>3</v>
      </c>
      <c r="C8" s="11" t="s">
        <v>18</v>
      </c>
      <c r="D8" s="1" t="s">
        <v>281</v>
      </c>
      <c r="E8" s="110" t="s">
        <v>272</v>
      </c>
      <c r="F8" s="97">
        <v>3</v>
      </c>
      <c r="G8" s="26">
        <v>36</v>
      </c>
      <c r="H8" s="110">
        <v>3</v>
      </c>
      <c r="I8" s="1" t="str">
        <f>VLOOKUP(A8,様式第10号事業費及び積算根拠資料!$A$6:$M$105,9,FALSE)</f>
        <v>光束2000lm以上</v>
      </c>
    </row>
    <row r="9" spans="1:9" x14ac:dyDescent="0.4">
      <c r="A9" s="131" t="str">
        <f t="shared" si="0"/>
        <v>蛍光灯Hf32W直付型242</v>
      </c>
      <c r="B9" s="110">
        <v>4</v>
      </c>
      <c r="C9" s="11" t="s">
        <v>107</v>
      </c>
      <c r="D9" s="1" t="s">
        <v>259</v>
      </c>
      <c r="E9" s="110" t="s">
        <v>247</v>
      </c>
      <c r="F9" s="97">
        <v>2</v>
      </c>
      <c r="G9" s="26">
        <v>42</v>
      </c>
      <c r="H9" s="110">
        <v>25</v>
      </c>
      <c r="I9" s="1" t="str">
        <f>VLOOKUP(A9,様式第10号事業費及び積算根拠資料!$A$6:$M$105,9,FALSE)</f>
        <v>LSS10-4-65</v>
      </c>
    </row>
    <row r="10" spans="1:9" x14ac:dyDescent="0.4">
      <c r="A10" s="131" t="str">
        <f t="shared" si="0"/>
        <v>蛍光灯FL40W埋込型645.7</v>
      </c>
      <c r="B10" s="110">
        <v>5</v>
      </c>
      <c r="C10" s="11" t="s">
        <v>107</v>
      </c>
      <c r="D10" s="1" t="s">
        <v>257</v>
      </c>
      <c r="E10" s="110" t="s">
        <v>272</v>
      </c>
      <c r="F10" s="97">
        <v>6</v>
      </c>
      <c r="G10" s="26">
        <v>45.7</v>
      </c>
      <c r="H10" s="110">
        <v>2</v>
      </c>
      <c r="I10" s="1" t="str">
        <f>VLOOKUP(A10,様式第10号事業費及び積算根拠資料!$A$6:$M$105,9,FALSE)</f>
        <v>ランプ交換  光束2500lm以上</v>
      </c>
    </row>
    <row r="11" spans="1:9" x14ac:dyDescent="0.4">
      <c r="A11" s="131" t="str">
        <f t="shared" si="0"/>
        <v>蛍光灯FL15W  キッチン灯直付型115</v>
      </c>
      <c r="B11" s="110">
        <v>6</v>
      </c>
      <c r="C11" s="11" t="s">
        <v>107</v>
      </c>
      <c r="D11" s="18" t="s">
        <v>297</v>
      </c>
      <c r="E11" s="14" t="s">
        <v>292</v>
      </c>
      <c r="F11" s="15">
        <v>1</v>
      </c>
      <c r="G11" s="14">
        <v>15</v>
      </c>
      <c r="H11" s="15">
        <v>1</v>
      </c>
      <c r="I11" s="1" t="str">
        <f>VLOOKUP(A11,様式第10号事業費及び積算根拠資料!$A$6:$M$105,9,FALSE)</f>
        <v>光束800lm以上</v>
      </c>
    </row>
    <row r="12" spans="1:9" x14ac:dyDescent="0.4">
      <c r="A12" s="131" t="str">
        <f t="shared" si="0"/>
        <v>蛍光灯Hf16W 直付型126</v>
      </c>
      <c r="B12" s="110">
        <v>7</v>
      </c>
      <c r="C12" s="11" t="s">
        <v>49</v>
      </c>
      <c r="D12" s="1" t="s">
        <v>282</v>
      </c>
      <c r="E12" s="110" t="s">
        <v>247</v>
      </c>
      <c r="F12" s="97">
        <v>1</v>
      </c>
      <c r="G12" s="26">
        <v>26</v>
      </c>
      <c r="H12" s="110">
        <v>1</v>
      </c>
      <c r="I12" s="1" t="str">
        <f>VLOOKUP(A12,様式第10号事業費及び積算根拠資料!$A$6:$M$105,9,FALSE)</f>
        <v>LSS10-2-15</v>
      </c>
    </row>
    <row r="13" spans="1:9" x14ac:dyDescent="0.4">
      <c r="A13" s="131" t="str">
        <f t="shared" si="0"/>
        <v>蛍光灯Hf16W直付型226</v>
      </c>
      <c r="B13" s="110">
        <v>8</v>
      </c>
      <c r="C13" s="11" t="s">
        <v>49</v>
      </c>
      <c r="D13" s="1" t="s">
        <v>258</v>
      </c>
      <c r="E13" s="110" t="s">
        <v>247</v>
      </c>
      <c r="F13" s="97">
        <v>2</v>
      </c>
      <c r="G13" s="26">
        <v>26</v>
      </c>
      <c r="H13" s="110">
        <v>1</v>
      </c>
      <c r="I13" s="1" t="str">
        <f>VLOOKUP(A13,様式第10号事業費及び積算根拠資料!$A$6:$M$105,9,FALSE)</f>
        <v>LSS10-2-30</v>
      </c>
    </row>
    <row r="14" spans="1:9" x14ac:dyDescent="0.4">
      <c r="A14" s="131" t="str">
        <f t="shared" si="0"/>
        <v>蛍光灯Hf32W直付型242</v>
      </c>
      <c r="B14" s="110">
        <v>9</v>
      </c>
      <c r="C14" s="11" t="s">
        <v>105</v>
      </c>
      <c r="D14" s="1" t="s">
        <v>259</v>
      </c>
      <c r="E14" s="110" t="s">
        <v>247</v>
      </c>
      <c r="F14" s="97">
        <v>2</v>
      </c>
      <c r="G14" s="26">
        <v>42</v>
      </c>
      <c r="H14" s="110">
        <v>56</v>
      </c>
      <c r="I14" s="1" t="str">
        <f>VLOOKUP(A14,様式第10号事業費及び積算根拠資料!$A$6:$M$105,9,FALSE)</f>
        <v>LSS10-4-65</v>
      </c>
    </row>
    <row r="15" spans="1:9" x14ac:dyDescent="0.4">
      <c r="A15" s="131" t="str">
        <f t="shared" si="0"/>
        <v>蛍光灯Hf32W  黒板灯埋込型142</v>
      </c>
      <c r="B15" s="110">
        <v>10</v>
      </c>
      <c r="C15" s="11" t="s">
        <v>104</v>
      </c>
      <c r="D15" s="1" t="s">
        <v>260</v>
      </c>
      <c r="E15" s="110" t="s">
        <v>272</v>
      </c>
      <c r="F15" s="97">
        <v>1</v>
      </c>
      <c r="G15" s="26">
        <v>42</v>
      </c>
      <c r="H15" s="110">
        <v>18</v>
      </c>
      <c r="I15" s="1" t="str">
        <f>VLOOKUP(A15,様式第10号事業費及び積算根拠資料!$A$6:$M$105,9,FALSE)</f>
        <v>LRS8-4-43</v>
      </c>
    </row>
    <row r="16" spans="1:9" x14ac:dyDescent="0.4">
      <c r="A16" s="131" t="str">
        <f t="shared" si="0"/>
        <v>蛍光灯Hf32W  ガード付直付型242</v>
      </c>
      <c r="B16" s="110">
        <v>11</v>
      </c>
      <c r="C16" s="11" t="s">
        <v>49</v>
      </c>
      <c r="D16" s="1" t="s">
        <v>285</v>
      </c>
      <c r="E16" s="110" t="s">
        <v>247</v>
      </c>
      <c r="F16" s="97">
        <v>2</v>
      </c>
      <c r="G16" s="26">
        <v>42</v>
      </c>
      <c r="H16" s="110">
        <v>3</v>
      </c>
      <c r="I16" s="1" t="str">
        <f>VLOOKUP(A16,様式第10号事業費及び積算根拠資料!$A$6:$M$105,9,FALSE)</f>
        <v>LSS10-4-65</v>
      </c>
    </row>
    <row r="17" spans="1:9" x14ac:dyDescent="0.4">
      <c r="A17" s="131" t="str">
        <f t="shared" si="0"/>
        <v>蛍光灯FL20W  片反射トラフ型直付型121.5</v>
      </c>
      <c r="B17" s="110">
        <v>12</v>
      </c>
      <c r="C17" s="11" t="s">
        <v>47</v>
      </c>
      <c r="D17" s="1" t="s">
        <v>129</v>
      </c>
      <c r="E17" s="110" t="s">
        <v>247</v>
      </c>
      <c r="F17" s="97">
        <v>1</v>
      </c>
      <c r="G17" s="26">
        <v>21.5</v>
      </c>
      <c r="H17" s="110">
        <v>1</v>
      </c>
      <c r="I17" s="1" t="str">
        <f>VLOOKUP(A17,様式第10号事業費及び積算根拠資料!$A$6:$M$105,9,FALSE)</f>
        <v>LSS1-2-15</v>
      </c>
    </row>
    <row r="18" spans="1:9" x14ac:dyDescent="0.4">
      <c r="A18" s="131" t="str">
        <f t="shared" si="0"/>
        <v>蛍光灯FL40W埋込型245.7</v>
      </c>
      <c r="B18" s="110">
        <v>13</v>
      </c>
      <c r="C18" s="11" t="s">
        <v>47</v>
      </c>
      <c r="D18" s="1" t="s">
        <v>257</v>
      </c>
      <c r="E18" s="110" t="s">
        <v>272</v>
      </c>
      <c r="F18" s="97">
        <v>2</v>
      </c>
      <c r="G18" s="26">
        <v>45.7</v>
      </c>
      <c r="H18" s="110">
        <v>38</v>
      </c>
      <c r="I18" s="1" t="str">
        <f>VLOOKUP(A18,様式第10号事業費及び積算根拠資料!$A$6:$M$105,9,FALSE)</f>
        <v>LRS3-4-65</v>
      </c>
    </row>
    <row r="19" spans="1:9" x14ac:dyDescent="0.4">
      <c r="A19" s="131" t="str">
        <f t="shared" si="0"/>
        <v>蛍光灯Hf32W直付型242</v>
      </c>
      <c r="B19" s="110">
        <v>14</v>
      </c>
      <c r="C19" s="11" t="s">
        <v>47</v>
      </c>
      <c r="D19" s="1" t="s">
        <v>259</v>
      </c>
      <c r="E19" s="110" t="s">
        <v>247</v>
      </c>
      <c r="F19" s="97">
        <v>2</v>
      </c>
      <c r="G19" s="26">
        <v>42</v>
      </c>
      <c r="H19" s="110">
        <v>49</v>
      </c>
      <c r="I19" s="1" t="str">
        <f>VLOOKUP(A19,様式第10号事業費及び積算根拠資料!$A$6:$M$105,9,FALSE)</f>
        <v>LSS10-4-65</v>
      </c>
    </row>
    <row r="20" spans="1:9" x14ac:dyDescent="0.4">
      <c r="A20" s="131" t="str">
        <f t="shared" si="0"/>
        <v>蛍光灯Hf32W  防雨型直付型242</v>
      </c>
      <c r="B20" s="110">
        <v>15</v>
      </c>
      <c r="C20" s="11" t="s">
        <v>47</v>
      </c>
      <c r="D20" s="1" t="s">
        <v>321</v>
      </c>
      <c r="E20" s="110" t="s">
        <v>247</v>
      </c>
      <c r="F20" s="97">
        <v>2</v>
      </c>
      <c r="G20" s="26">
        <v>42</v>
      </c>
      <c r="H20" s="110">
        <v>12</v>
      </c>
      <c r="I20" s="1" t="str">
        <f>VLOOKUP(A20,様式第10号事業費及び積算根拠資料!$A$6:$M$105,9,FALSE)</f>
        <v>LSS10MP/RP-4-64</v>
      </c>
    </row>
    <row r="21" spans="1:9" x14ac:dyDescent="0.4">
      <c r="A21" s="131" t="str">
        <f t="shared" si="0"/>
        <v>直付型コンフォート(ルーバー付き)直付型242</v>
      </c>
      <c r="B21" s="110">
        <v>16</v>
      </c>
      <c r="C21" s="11" t="s">
        <v>47</v>
      </c>
      <c r="D21" s="1" t="s">
        <v>132</v>
      </c>
      <c r="E21" s="110" t="s">
        <v>247</v>
      </c>
      <c r="F21" s="97">
        <v>2</v>
      </c>
      <c r="G21" s="26">
        <v>42</v>
      </c>
      <c r="H21" s="110">
        <v>38</v>
      </c>
      <c r="I21" s="1" t="str">
        <f>VLOOKUP(A21,様式第10号事業費及び積算根拠資料!$A$6:$M$105,9,FALSE)</f>
        <v>LSS7-4-56</v>
      </c>
    </row>
    <row r="22" spans="1:9" x14ac:dyDescent="0.4">
      <c r="A22" s="131" t="str">
        <f t="shared" si="0"/>
        <v>蛍光灯Hf32W  黒板灯埋込型142</v>
      </c>
      <c r="B22" s="110">
        <v>17</v>
      </c>
      <c r="C22" s="11" t="s">
        <v>47</v>
      </c>
      <c r="D22" s="1" t="s">
        <v>260</v>
      </c>
      <c r="E22" s="110" t="s">
        <v>272</v>
      </c>
      <c r="F22" s="97">
        <v>1</v>
      </c>
      <c r="G22" s="26">
        <v>42</v>
      </c>
      <c r="H22" s="110">
        <v>10</v>
      </c>
      <c r="I22" s="1" t="str">
        <f>VLOOKUP(A22,様式第10号事業費及び積算根拠資料!$A$6:$M$105,9,FALSE)</f>
        <v>LRS8-4-43</v>
      </c>
    </row>
    <row r="23" spans="1:9" x14ac:dyDescent="0.4">
      <c r="A23" s="131" t="str">
        <f t="shared" si="0"/>
        <v>反射笠付天吊型242</v>
      </c>
      <c r="B23" s="110">
        <v>18</v>
      </c>
      <c r="C23" s="11" t="s">
        <v>47</v>
      </c>
      <c r="D23" s="1" t="s">
        <v>290</v>
      </c>
      <c r="E23" s="110" t="s">
        <v>273</v>
      </c>
      <c r="F23" s="97">
        <v>2</v>
      </c>
      <c r="G23" s="26">
        <v>42</v>
      </c>
      <c r="H23" s="110">
        <v>12</v>
      </c>
      <c r="I23" s="1" t="str">
        <f>VLOOKUP(A23,様式第10号事業費及び積算根拠資料!$A$6:$M$105,9,FALSE)</f>
        <v>LSS10-4-65</v>
      </c>
    </row>
    <row r="24" spans="1:9" x14ac:dyDescent="0.4">
      <c r="A24" s="131" t="str">
        <f t="shared" si="0"/>
        <v>黒板灯天吊型142</v>
      </c>
      <c r="B24" s="110">
        <v>19</v>
      </c>
      <c r="C24" s="11" t="s">
        <v>47</v>
      </c>
      <c r="D24" s="1" t="s">
        <v>291</v>
      </c>
      <c r="E24" s="110" t="s">
        <v>273</v>
      </c>
      <c r="F24" s="97">
        <v>1</v>
      </c>
      <c r="G24" s="26">
        <v>42</v>
      </c>
      <c r="H24" s="110">
        <v>4</v>
      </c>
      <c r="I24" s="1" t="str">
        <f>VLOOKUP(A24,様式第10号事業費及び積算根拠資料!$A$6:$M$105,9,FALSE)</f>
        <v>LSS13-4-45</v>
      </c>
    </row>
    <row r="25" spans="1:9" x14ac:dyDescent="0.4">
      <c r="A25" s="131" t="str">
        <f t="shared" si="0"/>
        <v>和風シーリング直付型164</v>
      </c>
      <c r="B25" s="110">
        <v>20</v>
      </c>
      <c r="C25" s="11" t="s">
        <v>47</v>
      </c>
      <c r="D25" s="1" t="s">
        <v>128</v>
      </c>
      <c r="E25" s="110" t="s">
        <v>247</v>
      </c>
      <c r="F25" s="97">
        <v>1</v>
      </c>
      <c r="G25" s="26">
        <v>64</v>
      </c>
      <c r="H25" s="110">
        <v>8</v>
      </c>
      <c r="I25" s="1" t="str">
        <f>VLOOKUP(A25,様式第10号事業費及び積算根拠資料!$A$6:$M$105,9,FALSE)</f>
        <v>光束4000lm以上</v>
      </c>
    </row>
    <row r="26" spans="1:9" x14ac:dyDescent="0.4">
      <c r="A26" s="131" t="str">
        <f t="shared" si="0"/>
        <v>蛍光灯Hf32W直付型242</v>
      </c>
      <c r="B26" s="110">
        <v>21</v>
      </c>
      <c r="C26" s="11" t="s">
        <v>98</v>
      </c>
      <c r="D26" s="1" t="s">
        <v>259</v>
      </c>
      <c r="E26" s="110" t="s">
        <v>247</v>
      </c>
      <c r="F26" s="97">
        <v>2</v>
      </c>
      <c r="G26" s="26">
        <v>42</v>
      </c>
      <c r="H26" s="110">
        <v>24</v>
      </c>
      <c r="I26" s="1" t="str">
        <f>VLOOKUP(A26,様式第10号事業費及び積算根拠資料!$A$6:$M$105,9,FALSE)</f>
        <v>LSS10-4-65</v>
      </c>
    </row>
    <row r="27" spans="1:9" x14ac:dyDescent="0.4">
      <c r="A27" s="131" t="str">
        <f t="shared" si="0"/>
        <v>蛍光灯Hf32W  黒板灯埋込型142</v>
      </c>
      <c r="B27" s="110">
        <v>22</v>
      </c>
      <c r="C27" s="11" t="s">
        <v>144</v>
      </c>
      <c r="D27" s="1" t="s">
        <v>260</v>
      </c>
      <c r="E27" s="110" t="s">
        <v>272</v>
      </c>
      <c r="F27" s="97">
        <v>1</v>
      </c>
      <c r="G27" s="26">
        <v>42</v>
      </c>
      <c r="H27" s="110">
        <v>6</v>
      </c>
      <c r="I27" s="1" t="str">
        <f>VLOOKUP(A27,様式第10号事業費及び積算根拠資料!$A$6:$M$105,9,FALSE)</f>
        <v>LRS8-4-43</v>
      </c>
    </row>
    <row r="28" spans="1:9" x14ac:dyDescent="0.4">
      <c r="A28" s="131" t="str">
        <f t="shared" si="0"/>
        <v>ペンダント直付型164</v>
      </c>
      <c r="B28" s="110">
        <v>23</v>
      </c>
      <c r="C28" s="11" t="s">
        <v>98</v>
      </c>
      <c r="D28" s="1" t="s">
        <v>17</v>
      </c>
      <c r="E28" s="110" t="s">
        <v>247</v>
      </c>
      <c r="F28" s="97">
        <v>1</v>
      </c>
      <c r="G28" s="26">
        <v>64</v>
      </c>
      <c r="H28" s="110">
        <v>1</v>
      </c>
      <c r="I28" s="1" t="str">
        <f>VLOOKUP(A28,様式第10号事業費及び積算根拠資料!$A$6:$M$105,9,FALSE)</f>
        <v>光束3000lm以上</v>
      </c>
    </row>
    <row r="29" spans="1:9" x14ac:dyDescent="0.4">
      <c r="A29" s="131" t="str">
        <f t="shared" si="0"/>
        <v>蛍光灯Hf32W直付型242</v>
      </c>
      <c r="B29" s="110">
        <v>24</v>
      </c>
      <c r="C29" s="11" t="s">
        <v>94</v>
      </c>
      <c r="D29" s="1" t="s">
        <v>259</v>
      </c>
      <c r="E29" s="110" t="s">
        <v>247</v>
      </c>
      <c r="F29" s="97">
        <v>2</v>
      </c>
      <c r="G29" s="26">
        <v>42</v>
      </c>
      <c r="H29" s="110">
        <v>6</v>
      </c>
      <c r="I29" s="1" t="str">
        <f>VLOOKUP(A29,様式第10号事業費及び積算根拠資料!$A$6:$M$105,9,FALSE)</f>
        <v>LSS10-4-65</v>
      </c>
    </row>
    <row r="30" spans="1:9" x14ac:dyDescent="0.4">
      <c r="A30" s="131" t="str">
        <f t="shared" si="0"/>
        <v>蛍光灯Hf32W  黒板灯埋込型142</v>
      </c>
      <c r="B30" s="110">
        <v>25</v>
      </c>
      <c r="C30" s="11" t="s">
        <v>95</v>
      </c>
      <c r="D30" s="1" t="s">
        <v>260</v>
      </c>
      <c r="E30" s="110" t="s">
        <v>272</v>
      </c>
      <c r="F30" s="97">
        <v>1</v>
      </c>
      <c r="G30" s="26">
        <v>42</v>
      </c>
      <c r="H30" s="110">
        <v>2</v>
      </c>
      <c r="I30" s="1" t="str">
        <f>VLOOKUP(A30,様式第10号事業費及び積算根拠資料!$A$6:$M$105,9,FALSE)</f>
        <v>LRS8-4-43</v>
      </c>
    </row>
    <row r="31" spans="1:9" x14ac:dyDescent="0.4">
      <c r="A31" s="131" t="str">
        <f t="shared" si="0"/>
        <v>蛍光灯FHD70W  ペンダント直付型164</v>
      </c>
      <c r="B31" s="110">
        <v>26</v>
      </c>
      <c r="C31" s="11" t="s">
        <v>127</v>
      </c>
      <c r="D31" s="1" t="s">
        <v>274</v>
      </c>
      <c r="E31" s="110" t="s">
        <v>247</v>
      </c>
      <c r="F31" s="97">
        <v>1</v>
      </c>
      <c r="G31" s="26">
        <v>64</v>
      </c>
      <c r="H31" s="110">
        <v>1</v>
      </c>
      <c r="I31" s="1" t="str">
        <f>VLOOKUP(A31,様式第10号事業費及び積算根拠資料!$A$6:$M$105,9,FALSE)</f>
        <v>光束3500lm以上</v>
      </c>
    </row>
    <row r="32" spans="1:9" x14ac:dyDescent="0.4">
      <c r="A32" s="131" t="str">
        <f t="shared" si="0"/>
        <v>蛍光灯Hf32W直付型242</v>
      </c>
      <c r="B32" s="110">
        <v>27</v>
      </c>
      <c r="C32" s="11" t="s">
        <v>96</v>
      </c>
      <c r="D32" s="1" t="s">
        <v>259</v>
      </c>
      <c r="E32" s="110" t="s">
        <v>247</v>
      </c>
      <c r="F32" s="97">
        <v>2</v>
      </c>
      <c r="G32" s="26">
        <v>42</v>
      </c>
      <c r="H32" s="110">
        <v>8</v>
      </c>
      <c r="I32" s="1" t="str">
        <f>VLOOKUP(A32,様式第10号事業費及び積算根拠資料!$A$6:$M$105,9,FALSE)</f>
        <v>LSS10-4-65</v>
      </c>
    </row>
    <row r="33" spans="1:9" x14ac:dyDescent="0.4">
      <c r="A33" s="131" t="str">
        <f t="shared" si="0"/>
        <v>蛍光灯Hf16W直付型226</v>
      </c>
      <c r="B33" s="110">
        <v>28</v>
      </c>
      <c r="C33" s="11" t="s">
        <v>20</v>
      </c>
      <c r="D33" s="1" t="s">
        <v>258</v>
      </c>
      <c r="E33" s="110" t="s">
        <v>247</v>
      </c>
      <c r="F33" s="97">
        <v>2</v>
      </c>
      <c r="G33" s="26">
        <v>26</v>
      </c>
      <c r="H33" s="110">
        <v>9</v>
      </c>
      <c r="I33" s="1" t="str">
        <f>VLOOKUP(A33,様式第10号事業費及び積算根拠資料!$A$6:$M$105,9,FALSE)</f>
        <v>LSS10-2-30</v>
      </c>
    </row>
    <row r="34" spans="1:9" x14ac:dyDescent="0.4">
      <c r="A34" s="131" t="str">
        <f t="shared" si="0"/>
        <v>蛍光灯Hf32W直付型142</v>
      </c>
      <c r="B34" s="110">
        <v>29</v>
      </c>
      <c r="C34" s="11" t="s">
        <v>20</v>
      </c>
      <c r="D34" s="1" t="s">
        <v>259</v>
      </c>
      <c r="E34" s="110" t="s">
        <v>247</v>
      </c>
      <c r="F34" s="97">
        <v>1</v>
      </c>
      <c r="G34" s="26">
        <v>42</v>
      </c>
      <c r="H34" s="110">
        <v>3</v>
      </c>
      <c r="I34" s="1" t="str">
        <f>VLOOKUP(A34,様式第10号事業費及び積算根拠資料!$A$6:$M$105,9,FALSE)</f>
        <v>LSS10-4-30</v>
      </c>
    </row>
    <row r="35" spans="1:9" x14ac:dyDescent="0.4">
      <c r="A35" s="131" t="str">
        <f t="shared" si="0"/>
        <v>蛍光灯FHT16W  ダウンライト Φ150埋込型119</v>
      </c>
      <c r="B35" s="110">
        <v>30</v>
      </c>
      <c r="C35" s="11" t="s">
        <v>142</v>
      </c>
      <c r="D35" s="1" t="s">
        <v>276</v>
      </c>
      <c r="E35" s="110" t="s">
        <v>272</v>
      </c>
      <c r="F35" s="97">
        <v>1</v>
      </c>
      <c r="G35" s="26">
        <v>19</v>
      </c>
      <c r="H35" s="110">
        <v>27</v>
      </c>
      <c r="I35" s="1" t="str">
        <f>VLOOKUP(A35,様式第10号事業費及び積算根拠資料!$A$6:$M$105,9,FALSE)</f>
        <v>LRS1-05</v>
      </c>
    </row>
    <row r="36" spans="1:9" x14ac:dyDescent="0.4">
      <c r="A36" s="131" t="str">
        <f t="shared" si="0"/>
        <v>蛍光灯FHT32W  ダウンライト Φ150埋込型135</v>
      </c>
      <c r="B36" s="110">
        <v>31</v>
      </c>
      <c r="C36" s="11" t="s">
        <v>20</v>
      </c>
      <c r="D36" s="1" t="s">
        <v>277</v>
      </c>
      <c r="E36" s="110" t="s">
        <v>272</v>
      </c>
      <c r="F36" s="97">
        <v>1</v>
      </c>
      <c r="G36" s="26">
        <v>35</v>
      </c>
      <c r="H36" s="110">
        <v>28</v>
      </c>
      <c r="I36" s="1" t="str">
        <f>VLOOKUP(A36,様式第10号事業費及び積算根拠資料!$A$6:$M$105,9,FALSE)</f>
        <v>LRS1-13</v>
      </c>
    </row>
    <row r="37" spans="1:9" x14ac:dyDescent="0.4">
      <c r="A37" s="131" t="str">
        <f t="shared" si="0"/>
        <v>蛍光灯FL20W  ブラケット  防雨型直付型121.5</v>
      </c>
      <c r="B37" s="110">
        <v>32</v>
      </c>
      <c r="C37" s="11" t="s">
        <v>20</v>
      </c>
      <c r="D37" s="1" t="s">
        <v>322</v>
      </c>
      <c r="E37" s="110" t="s">
        <v>247</v>
      </c>
      <c r="F37" s="97">
        <v>1</v>
      </c>
      <c r="G37" s="26">
        <v>21.5</v>
      </c>
      <c r="H37" s="110">
        <v>2</v>
      </c>
      <c r="I37" s="1" t="str">
        <f>VLOOKUP(A37,様式第10号事業費及び積算根拠資料!$A$6:$M$105,9,FALSE)</f>
        <v>LBF3MP/RP-2-13</v>
      </c>
    </row>
    <row r="38" spans="1:9" x14ac:dyDescent="0.4">
      <c r="A38" s="131" t="str">
        <f t="shared" si="0"/>
        <v>蛍光灯FL10W  標示灯壁埋込型110</v>
      </c>
      <c r="B38" s="110">
        <v>33</v>
      </c>
      <c r="C38" s="11" t="s">
        <v>142</v>
      </c>
      <c r="D38" s="18" t="s">
        <v>313</v>
      </c>
      <c r="E38" s="110" t="s">
        <v>250</v>
      </c>
      <c r="F38" s="15">
        <v>1</v>
      </c>
      <c r="G38" s="14">
        <v>10</v>
      </c>
      <c r="H38" s="15">
        <v>1</v>
      </c>
      <c r="I38" s="1" t="str">
        <f>VLOOKUP(A38,様式第10号事業費及び積算根拠資料!$A$6:$M$105,9,FALSE)</f>
        <v>-</v>
      </c>
    </row>
    <row r="39" spans="1:9" x14ac:dyDescent="0.4">
      <c r="A39" s="131" t="str">
        <f t="shared" si="0"/>
        <v>蛍光灯FL20W 直付型221.5</v>
      </c>
      <c r="B39" s="110">
        <v>34</v>
      </c>
      <c r="C39" s="11" t="s">
        <v>141</v>
      </c>
      <c r="D39" s="1" t="s">
        <v>278</v>
      </c>
      <c r="E39" s="110" t="s">
        <v>247</v>
      </c>
      <c r="F39" s="97">
        <v>2</v>
      </c>
      <c r="G39" s="26">
        <v>21.5</v>
      </c>
      <c r="H39" s="110">
        <v>10</v>
      </c>
      <c r="I39" s="1" t="str">
        <f>VLOOKUP(A39,様式第10号事業費及び積算根拠資料!$A$6:$M$105,9,FALSE)</f>
        <v>LSS10-2-30</v>
      </c>
    </row>
    <row r="40" spans="1:9" x14ac:dyDescent="0.4">
      <c r="A40" s="131" t="str">
        <f t="shared" si="0"/>
        <v>蛍光灯Hf16W 直付型126</v>
      </c>
      <c r="B40" s="110">
        <v>35</v>
      </c>
      <c r="C40" s="11" t="s">
        <v>141</v>
      </c>
      <c r="D40" s="1" t="s">
        <v>282</v>
      </c>
      <c r="E40" s="110" t="s">
        <v>247</v>
      </c>
      <c r="F40" s="97">
        <v>1</v>
      </c>
      <c r="G40" s="26">
        <v>26</v>
      </c>
      <c r="H40" s="110">
        <v>13</v>
      </c>
      <c r="I40" s="1" t="str">
        <f>VLOOKUP(A40,様式第10号事業費及び積算根拠資料!$A$6:$M$105,9,FALSE)</f>
        <v>LSS10-2-15</v>
      </c>
    </row>
    <row r="41" spans="1:9" x14ac:dyDescent="0.4">
      <c r="A41" s="131" t="str">
        <f t="shared" si="0"/>
        <v>蛍光灯Hf16W直付型226</v>
      </c>
      <c r="B41" s="110">
        <v>36</v>
      </c>
      <c r="C41" s="11" t="s">
        <v>141</v>
      </c>
      <c r="D41" s="1" t="s">
        <v>258</v>
      </c>
      <c r="E41" s="110" t="s">
        <v>247</v>
      </c>
      <c r="F41" s="97">
        <v>2</v>
      </c>
      <c r="G41" s="26">
        <v>26</v>
      </c>
      <c r="H41" s="110">
        <v>49</v>
      </c>
      <c r="I41" s="1" t="str">
        <f>VLOOKUP(A41,様式第10号事業費及び積算根拠資料!$A$6:$M$105,9,FALSE)</f>
        <v>LSS10-2-30</v>
      </c>
    </row>
    <row r="42" spans="1:9" x14ac:dyDescent="0.4">
      <c r="A42" s="131" t="str">
        <f t="shared" si="0"/>
        <v>蛍光灯Hf16W 直付型326</v>
      </c>
      <c r="B42" s="110">
        <v>37</v>
      </c>
      <c r="C42" s="11" t="s">
        <v>141</v>
      </c>
      <c r="D42" s="1" t="s">
        <v>282</v>
      </c>
      <c r="E42" s="110" t="s">
        <v>247</v>
      </c>
      <c r="F42" s="97">
        <v>3</v>
      </c>
      <c r="G42" s="26">
        <v>26</v>
      </c>
      <c r="H42" s="110">
        <v>3</v>
      </c>
      <c r="I42" s="1" t="str">
        <f>VLOOKUP(A42,様式第10号事業費及び積算根拠資料!$A$6:$M$105,9,FALSE)</f>
        <v>光束3000lm以上</v>
      </c>
    </row>
    <row r="43" spans="1:9" x14ac:dyDescent="0.4">
      <c r="A43" s="131" t="str">
        <f t="shared" si="0"/>
        <v>蛍光灯Hf32W直付型242</v>
      </c>
      <c r="B43" s="110">
        <v>38</v>
      </c>
      <c r="C43" s="11" t="s">
        <v>141</v>
      </c>
      <c r="D43" s="1" t="s">
        <v>259</v>
      </c>
      <c r="E43" s="110" t="s">
        <v>247</v>
      </c>
      <c r="F43" s="97">
        <v>2</v>
      </c>
      <c r="G43" s="26">
        <v>42</v>
      </c>
      <c r="H43" s="110">
        <v>8</v>
      </c>
      <c r="I43" s="1" t="str">
        <f>VLOOKUP(A43,様式第10号事業費及び積算根拠資料!$A$6:$M$105,9,FALSE)</f>
        <v>LSS10-4-65</v>
      </c>
    </row>
    <row r="44" spans="1:9" x14ac:dyDescent="0.4">
      <c r="A44" s="131" t="str">
        <f t="shared" si="0"/>
        <v>蛍光灯Hf32W  ブラケット  防雨型直付型142</v>
      </c>
      <c r="B44" s="110">
        <v>39</v>
      </c>
      <c r="C44" s="11" t="s">
        <v>141</v>
      </c>
      <c r="D44" s="1" t="s">
        <v>336</v>
      </c>
      <c r="E44" s="110" t="s">
        <v>247</v>
      </c>
      <c r="F44" s="97">
        <v>1</v>
      </c>
      <c r="G44" s="26">
        <v>42</v>
      </c>
      <c r="H44" s="110">
        <v>4</v>
      </c>
      <c r="I44" s="1" t="str">
        <f>VLOOKUP(A44,様式第10号事業費及び積算根拠資料!$A$6:$M$105,9,FALSE)</f>
        <v>LBF3MP/RP-4-26</v>
      </c>
    </row>
    <row r="45" spans="1:9" x14ac:dyDescent="0.4">
      <c r="A45" s="131" t="str">
        <f t="shared" si="0"/>
        <v>蛍光灯Hf16W埋込型226</v>
      </c>
      <c r="B45" s="110">
        <v>40</v>
      </c>
      <c r="C45" s="11" t="s">
        <v>141</v>
      </c>
      <c r="D45" s="1" t="s">
        <v>258</v>
      </c>
      <c r="E45" s="110" t="s">
        <v>272</v>
      </c>
      <c r="F45" s="97">
        <v>2</v>
      </c>
      <c r="G45" s="26">
        <v>26</v>
      </c>
      <c r="H45" s="110">
        <v>1</v>
      </c>
      <c r="I45" s="1" t="str">
        <f>VLOOKUP(A45,様式第10号事業費及び積算根拠資料!$A$6:$M$105,9,FALSE)</f>
        <v>LRS3-2-30</v>
      </c>
    </row>
    <row r="46" spans="1:9" x14ac:dyDescent="0.4">
      <c r="A46" s="131" t="str">
        <f t="shared" si="0"/>
        <v>蛍光灯Hf32W埋込型242</v>
      </c>
      <c r="B46" s="110">
        <v>41</v>
      </c>
      <c r="C46" s="11" t="s">
        <v>141</v>
      </c>
      <c r="D46" s="1" t="s">
        <v>259</v>
      </c>
      <c r="E46" s="110" t="s">
        <v>272</v>
      </c>
      <c r="F46" s="97">
        <v>2</v>
      </c>
      <c r="G46" s="26">
        <v>42</v>
      </c>
      <c r="H46" s="110">
        <v>2</v>
      </c>
      <c r="I46" s="1" t="str">
        <f>VLOOKUP(A46,様式第10号事業費及び積算根拠資料!$A$6:$M$105,9,FALSE)</f>
        <v>LRS3-4-65</v>
      </c>
    </row>
    <row r="47" spans="1:9" x14ac:dyDescent="0.4">
      <c r="A47" s="131" t="str">
        <f t="shared" si="0"/>
        <v>スーパースリム  連結型直付型142</v>
      </c>
      <c r="B47" s="110">
        <v>42</v>
      </c>
      <c r="C47" s="11" t="s">
        <v>141</v>
      </c>
      <c r="D47" s="1" t="s">
        <v>279</v>
      </c>
      <c r="E47" s="110" t="s">
        <v>247</v>
      </c>
      <c r="F47" s="97">
        <v>1</v>
      </c>
      <c r="G47" s="26">
        <v>42</v>
      </c>
      <c r="H47" s="110">
        <v>84</v>
      </c>
      <c r="I47" s="1" t="str">
        <f>VLOOKUP(A47,様式第10号事業費及び積算根拠資料!$A$6:$M$105,9,FALSE)</f>
        <v>ランプ交換  光束2500lm以上</v>
      </c>
    </row>
    <row r="48" spans="1:9" x14ac:dyDescent="0.4">
      <c r="A48" s="131" t="str">
        <f t="shared" si="0"/>
        <v>蛍光灯FL20W  ブラケット  防雨型直付型121.5</v>
      </c>
      <c r="B48" s="110">
        <v>43</v>
      </c>
      <c r="C48" s="11" t="s">
        <v>141</v>
      </c>
      <c r="D48" s="1" t="s">
        <v>322</v>
      </c>
      <c r="E48" s="110" t="s">
        <v>247</v>
      </c>
      <c r="F48" s="97">
        <v>1</v>
      </c>
      <c r="G48" s="26">
        <v>21.5</v>
      </c>
      <c r="H48" s="110">
        <v>1</v>
      </c>
      <c r="I48" s="1" t="str">
        <f>VLOOKUP(A48,様式第10号事業費及び積算根拠資料!$A$6:$M$105,9,FALSE)</f>
        <v>LBF3MP/RP-2-13</v>
      </c>
    </row>
    <row r="49" spans="1:9" x14ac:dyDescent="0.4">
      <c r="A49" s="131" t="str">
        <f t="shared" si="0"/>
        <v>ブラケット（非常灯兼用）直付型145.7</v>
      </c>
      <c r="B49" s="110">
        <v>44</v>
      </c>
      <c r="C49" s="11" t="s">
        <v>141</v>
      </c>
      <c r="D49" s="1" t="s">
        <v>136</v>
      </c>
      <c r="E49" s="110" t="s">
        <v>247</v>
      </c>
      <c r="F49" s="97">
        <v>1</v>
      </c>
      <c r="G49" s="26">
        <v>45.7</v>
      </c>
      <c r="H49" s="110">
        <v>1</v>
      </c>
      <c r="I49" s="1" t="str">
        <f>VLOOKUP(A49,様式第10号事業費及び積算根拠資料!$A$6:$M$105,9,FALSE)</f>
        <v>K1-LSS10-4-30</v>
      </c>
    </row>
    <row r="50" spans="1:9" x14ac:dyDescent="0.4">
      <c r="A50" s="131" t="str">
        <f t="shared" si="0"/>
        <v>蛍光灯Hf16W 直付型126</v>
      </c>
      <c r="B50" s="110">
        <v>45</v>
      </c>
      <c r="C50" s="11" t="s">
        <v>19</v>
      </c>
      <c r="D50" s="1" t="s">
        <v>282</v>
      </c>
      <c r="E50" s="110" t="s">
        <v>247</v>
      </c>
      <c r="F50" s="97">
        <v>1</v>
      </c>
      <c r="G50" s="26">
        <v>26</v>
      </c>
      <c r="H50" s="110">
        <v>3</v>
      </c>
      <c r="I50" s="1" t="str">
        <f>VLOOKUP(A50,様式第10号事業費及び積算根拠資料!$A$6:$M$105,9,FALSE)</f>
        <v>LSS10-2-15</v>
      </c>
    </row>
    <row r="51" spans="1:9" x14ac:dyDescent="0.4">
      <c r="A51" s="131" t="str">
        <f t="shared" si="0"/>
        <v>蛍光灯Hf16W直付型226</v>
      </c>
      <c r="B51" s="110">
        <v>46</v>
      </c>
      <c r="C51" s="11" t="s">
        <v>19</v>
      </c>
      <c r="D51" s="1" t="s">
        <v>258</v>
      </c>
      <c r="E51" s="110" t="s">
        <v>247</v>
      </c>
      <c r="F51" s="97">
        <v>2</v>
      </c>
      <c r="G51" s="26">
        <v>26</v>
      </c>
      <c r="H51" s="110">
        <v>2</v>
      </c>
      <c r="I51" s="1" t="str">
        <f>VLOOKUP(A51,様式第10号事業費及び積算根拠資料!$A$6:$M$105,9,FALSE)</f>
        <v>LSS10-2-30</v>
      </c>
    </row>
    <row r="52" spans="1:9" x14ac:dyDescent="0.4">
      <c r="A52" s="131" t="str">
        <f t="shared" si="0"/>
        <v>蛍光灯Hf16W 直付型326</v>
      </c>
      <c r="B52" s="110">
        <v>47</v>
      </c>
      <c r="C52" s="11" t="s">
        <v>19</v>
      </c>
      <c r="D52" s="1" t="s">
        <v>282</v>
      </c>
      <c r="E52" s="110" t="s">
        <v>247</v>
      </c>
      <c r="F52" s="97">
        <v>3</v>
      </c>
      <c r="G52" s="26">
        <v>26</v>
      </c>
      <c r="H52" s="110">
        <v>8</v>
      </c>
      <c r="I52" s="1" t="str">
        <f>VLOOKUP(A52,様式第10号事業費及び積算根拠資料!$A$6:$M$105,9,FALSE)</f>
        <v>光束3000lm以上</v>
      </c>
    </row>
    <row r="53" spans="1:9" x14ac:dyDescent="0.4">
      <c r="A53" s="131" t="str">
        <f t="shared" si="0"/>
        <v>蛍光灯Hf32W直付型142</v>
      </c>
      <c r="B53" s="110">
        <v>48</v>
      </c>
      <c r="C53" s="11" t="s">
        <v>143</v>
      </c>
      <c r="D53" s="1" t="s">
        <v>259</v>
      </c>
      <c r="E53" s="110" t="s">
        <v>247</v>
      </c>
      <c r="F53" s="97">
        <v>1</v>
      </c>
      <c r="G53" s="26">
        <v>42</v>
      </c>
      <c r="H53" s="110">
        <v>1</v>
      </c>
      <c r="I53" s="1" t="str">
        <f>VLOOKUP(A53,様式第10号事業費及び積算根拠資料!$A$6:$M$105,9,FALSE)</f>
        <v>LSS10-4-30</v>
      </c>
    </row>
    <row r="54" spans="1:9" x14ac:dyDescent="0.4">
      <c r="A54" s="131" t="str">
        <f t="shared" si="0"/>
        <v>蛍光灯Hf32W直付型242</v>
      </c>
      <c r="B54" s="110">
        <v>49</v>
      </c>
      <c r="C54" s="11" t="s">
        <v>143</v>
      </c>
      <c r="D54" s="1" t="s">
        <v>259</v>
      </c>
      <c r="E54" s="110" t="s">
        <v>247</v>
      </c>
      <c r="F54" s="97">
        <v>2</v>
      </c>
      <c r="G54" s="26">
        <v>42</v>
      </c>
      <c r="H54" s="110">
        <v>19</v>
      </c>
      <c r="I54" s="1" t="str">
        <f>VLOOKUP(A54,様式第10号事業費及び積算根拠資料!$A$6:$M$105,9,FALSE)</f>
        <v>LSS10-4-65</v>
      </c>
    </row>
    <row r="55" spans="1:9" x14ac:dyDescent="0.4">
      <c r="A55" s="131" t="str">
        <f t="shared" si="0"/>
        <v>蛍光灯Hf32W  黒板灯埋込型142</v>
      </c>
      <c r="B55" s="110">
        <v>50</v>
      </c>
      <c r="C55" s="11" t="s">
        <v>19</v>
      </c>
      <c r="D55" s="1" t="s">
        <v>260</v>
      </c>
      <c r="E55" s="110" t="s">
        <v>272</v>
      </c>
      <c r="F55" s="97">
        <v>1</v>
      </c>
      <c r="G55" s="26">
        <v>42</v>
      </c>
      <c r="H55" s="110">
        <v>4</v>
      </c>
      <c r="I55" s="1" t="str">
        <f>VLOOKUP(A55,様式第10号事業費及び積算根拠資料!$A$6:$M$105,9,FALSE)</f>
        <v>LRS8-4-43</v>
      </c>
    </row>
    <row r="56" spans="1:9" x14ac:dyDescent="0.4">
      <c r="A56" s="131" t="str">
        <f t="shared" si="0"/>
        <v>蛍光灯FL20W 直付型221.5</v>
      </c>
      <c r="B56" s="110">
        <v>51</v>
      </c>
      <c r="C56" s="11" t="s">
        <v>19</v>
      </c>
      <c r="D56" s="1" t="s">
        <v>278</v>
      </c>
      <c r="E56" s="110" t="s">
        <v>247</v>
      </c>
      <c r="F56" s="97">
        <v>2</v>
      </c>
      <c r="G56" s="26">
        <v>21.5</v>
      </c>
      <c r="H56" s="110">
        <v>1</v>
      </c>
      <c r="I56" s="1" t="str">
        <f>VLOOKUP(A56,様式第10号事業費及び積算根拠資料!$A$6:$M$105,9,FALSE)</f>
        <v>LSS10-2-30</v>
      </c>
    </row>
    <row r="57" spans="1:9" x14ac:dyDescent="0.4">
      <c r="A57" s="131" t="str">
        <f t="shared" si="0"/>
        <v>蛍光灯FL40W  防雨型直付型245.7</v>
      </c>
      <c r="B57" s="110">
        <v>52</v>
      </c>
      <c r="C57" s="11" t="s">
        <v>19</v>
      </c>
      <c r="D57" s="1" t="s">
        <v>323</v>
      </c>
      <c r="E57" s="110" t="s">
        <v>247</v>
      </c>
      <c r="F57" s="97">
        <v>2</v>
      </c>
      <c r="G57" s="26">
        <v>45.7</v>
      </c>
      <c r="H57" s="110">
        <v>11</v>
      </c>
      <c r="I57" s="1" t="str">
        <f>VLOOKUP(A57,様式第10号事業費及び積算根拠資料!$A$6:$M$105,9,FALSE)</f>
        <v>LSS10MP/RP-4-64</v>
      </c>
    </row>
    <row r="58" spans="1:9" x14ac:dyDescent="0.4">
      <c r="A58" s="131" t="str">
        <f t="shared" si="0"/>
        <v>蛍光灯FL40W直付型145.7</v>
      </c>
      <c r="B58" s="110">
        <v>53</v>
      </c>
      <c r="C58" s="11" t="s">
        <v>19</v>
      </c>
      <c r="D58" s="1" t="s">
        <v>257</v>
      </c>
      <c r="E58" s="110" t="s">
        <v>247</v>
      </c>
      <c r="F58" s="97">
        <v>1</v>
      </c>
      <c r="G58" s="26">
        <v>45.7</v>
      </c>
      <c r="H58" s="110">
        <v>8</v>
      </c>
      <c r="I58" s="1" t="str">
        <f>VLOOKUP(A58,様式第10号事業費及び積算根拠資料!$A$6:$M$105,9,FALSE)</f>
        <v>LSS10-4-30</v>
      </c>
    </row>
    <row r="59" spans="1:9" x14ac:dyDescent="0.4">
      <c r="A59" s="131" t="str">
        <f t="shared" si="0"/>
        <v>ブラケット  防雨型直付型112</v>
      </c>
      <c r="B59" s="110">
        <v>54</v>
      </c>
      <c r="C59" s="11" t="s">
        <v>143</v>
      </c>
      <c r="D59" s="1" t="s">
        <v>335</v>
      </c>
      <c r="E59" s="110" t="s">
        <v>247</v>
      </c>
      <c r="F59" s="97">
        <v>1</v>
      </c>
      <c r="G59" s="26">
        <v>12</v>
      </c>
      <c r="H59" s="110">
        <v>5</v>
      </c>
      <c r="I59" s="1" t="str">
        <f>VLOOKUP(A59,様式第10号事業費及び積算根拠資料!$A$6:$M$105,9,FALSE)</f>
        <v>LBF3MP/RP-2-13</v>
      </c>
    </row>
    <row r="60" spans="1:9" x14ac:dyDescent="0.4">
      <c r="A60" s="131" t="str">
        <f t="shared" si="0"/>
        <v>蛍光灯FL40W  トラフ型  防雨型直付型145.7</v>
      </c>
      <c r="B60" s="110">
        <v>55</v>
      </c>
      <c r="C60" s="11" t="s">
        <v>43</v>
      </c>
      <c r="D60" s="1" t="s">
        <v>324</v>
      </c>
      <c r="E60" s="110" t="s">
        <v>247</v>
      </c>
      <c r="F60" s="97">
        <v>1</v>
      </c>
      <c r="G60" s="26">
        <v>45.7</v>
      </c>
      <c r="H60" s="110">
        <v>1</v>
      </c>
      <c r="I60" s="1" t="str">
        <f>VLOOKUP(A60,様式第10号事業費及び積算根拠資料!$A$6:$M$105,9,FALSE)</f>
        <v>LSS1MP/RP-4-30</v>
      </c>
    </row>
    <row r="61" spans="1:9" x14ac:dyDescent="0.4">
      <c r="A61" s="131" t="str">
        <f t="shared" si="0"/>
        <v>蛍光灯FL40W直付型145.7</v>
      </c>
      <c r="B61" s="110">
        <v>56</v>
      </c>
      <c r="C61" s="11" t="s">
        <v>43</v>
      </c>
      <c r="D61" s="1" t="s">
        <v>257</v>
      </c>
      <c r="E61" s="110" t="s">
        <v>247</v>
      </c>
      <c r="F61" s="97">
        <v>1</v>
      </c>
      <c r="G61" s="26">
        <v>45.7</v>
      </c>
      <c r="H61" s="110">
        <v>2</v>
      </c>
      <c r="I61" s="1" t="str">
        <f>VLOOKUP(A61,様式第10号事業費及び積算根拠資料!$A$6:$M$105,9,FALSE)</f>
        <v>LSS10-4-30</v>
      </c>
    </row>
    <row r="62" spans="1:9" x14ac:dyDescent="0.4">
      <c r="A62" s="131" t="str">
        <f t="shared" si="0"/>
        <v>蛍光灯Hf16W直付型226</v>
      </c>
      <c r="B62" s="110">
        <v>57</v>
      </c>
      <c r="C62" s="11" t="s">
        <v>43</v>
      </c>
      <c r="D62" s="1" t="s">
        <v>258</v>
      </c>
      <c r="E62" s="110" t="s">
        <v>247</v>
      </c>
      <c r="F62" s="97">
        <v>2</v>
      </c>
      <c r="G62" s="26">
        <v>26</v>
      </c>
      <c r="H62" s="110">
        <v>1</v>
      </c>
      <c r="I62" s="1" t="str">
        <f>VLOOKUP(A62,様式第10号事業費及び積算根拠資料!$A$6:$M$105,9,FALSE)</f>
        <v>LSS10-2-30</v>
      </c>
    </row>
    <row r="63" spans="1:9" x14ac:dyDescent="0.4">
      <c r="A63" s="131" t="str">
        <f t="shared" si="0"/>
        <v>蛍光灯Hf32W  ブラケット  防雨型直付型142</v>
      </c>
      <c r="B63" s="110">
        <v>58</v>
      </c>
      <c r="C63" s="11" t="s">
        <v>43</v>
      </c>
      <c r="D63" s="1" t="s">
        <v>336</v>
      </c>
      <c r="E63" s="110" t="s">
        <v>247</v>
      </c>
      <c r="F63" s="97">
        <v>1</v>
      </c>
      <c r="G63" s="26">
        <v>42</v>
      </c>
      <c r="H63" s="110">
        <v>1</v>
      </c>
      <c r="I63" s="1" t="str">
        <f>VLOOKUP(A63,様式第10号事業費及び積算根拠資料!$A$6:$M$105,9,FALSE)</f>
        <v>LBF3MP/RP-4-26</v>
      </c>
    </row>
    <row r="64" spans="1:9" x14ac:dyDescent="0.4">
      <c r="A64" s="131" t="str">
        <f t="shared" si="0"/>
        <v>蛍光灯Hf32W直付型242</v>
      </c>
      <c r="B64" s="110">
        <v>59</v>
      </c>
      <c r="C64" s="11" t="s">
        <v>43</v>
      </c>
      <c r="D64" s="1" t="s">
        <v>259</v>
      </c>
      <c r="E64" s="110" t="s">
        <v>247</v>
      </c>
      <c r="F64" s="97">
        <v>2</v>
      </c>
      <c r="G64" s="26">
        <v>42</v>
      </c>
      <c r="H64" s="110">
        <v>2</v>
      </c>
      <c r="I64" s="1" t="str">
        <f>VLOOKUP(A64,様式第10号事業費及び積算根拠資料!$A$6:$M$105,9,FALSE)</f>
        <v>LSS10-4-65</v>
      </c>
    </row>
    <row r="65" spans="1:9" x14ac:dyDescent="0.4">
      <c r="A65" s="131" t="str">
        <f t="shared" si="0"/>
        <v>蛍光灯Hf32W  Cチャン回避埋込型242</v>
      </c>
      <c r="B65" s="110">
        <v>60</v>
      </c>
      <c r="C65" s="11" t="s">
        <v>43</v>
      </c>
      <c r="D65" s="1" t="s">
        <v>287</v>
      </c>
      <c r="E65" s="110" t="s">
        <v>272</v>
      </c>
      <c r="F65" s="97">
        <v>2</v>
      </c>
      <c r="G65" s="26">
        <v>42</v>
      </c>
      <c r="H65" s="110">
        <v>2</v>
      </c>
      <c r="I65" s="1" t="str">
        <f>VLOOKUP(A65,様式第10号事業費及び積算根拠資料!$A$6:$M$105,9,FALSE)</f>
        <v>LRS3CC-4-65</v>
      </c>
    </row>
    <row r="66" spans="1:9" x14ac:dyDescent="0.4">
      <c r="A66" s="131" t="str">
        <f t="shared" si="0"/>
        <v>蛍光灯Hf32W  反射笠付埋込型242</v>
      </c>
      <c r="B66" s="110">
        <v>61</v>
      </c>
      <c r="C66" s="11" t="s">
        <v>44</v>
      </c>
      <c r="D66" s="1" t="s">
        <v>275</v>
      </c>
      <c r="E66" s="110" t="s">
        <v>272</v>
      </c>
      <c r="F66" s="97">
        <v>2</v>
      </c>
      <c r="G66" s="26">
        <v>42</v>
      </c>
      <c r="H66" s="110">
        <v>3</v>
      </c>
      <c r="I66" s="1" t="str">
        <f>VLOOKUP(A66,様式第10号事業費及び積算根拠資料!$A$6:$M$105,9,FALSE)</f>
        <v>LRS3-4-65</v>
      </c>
    </row>
    <row r="67" spans="1:9" x14ac:dyDescent="0.4">
      <c r="A67" s="131" t="str">
        <f t="shared" si="0"/>
        <v>スクエア照明埋込型238</v>
      </c>
      <c r="B67" s="110">
        <v>62</v>
      </c>
      <c r="C67" s="11" t="s">
        <v>43</v>
      </c>
      <c r="D67" s="1" t="s">
        <v>280</v>
      </c>
      <c r="E67" s="110" t="s">
        <v>272</v>
      </c>
      <c r="F67" s="97">
        <v>2</v>
      </c>
      <c r="G67" s="26">
        <v>38</v>
      </c>
      <c r="H67" s="110">
        <v>3</v>
      </c>
      <c r="I67" s="1" t="str">
        <f>VLOOKUP(A67,様式第10号事業費及び積算根拠資料!$A$6:$M$105,9,FALSE)</f>
        <v>光束4500lm以上</v>
      </c>
    </row>
    <row r="68" spans="1:9" x14ac:dyDescent="0.4">
      <c r="A68" s="131" t="str">
        <f t="shared" si="0"/>
        <v>ブラケット  防雨型直付型112</v>
      </c>
      <c r="B68" s="110">
        <v>63</v>
      </c>
      <c r="C68" s="11" t="s">
        <v>43</v>
      </c>
      <c r="D68" s="1" t="s">
        <v>335</v>
      </c>
      <c r="E68" s="110" t="s">
        <v>247</v>
      </c>
      <c r="F68" s="97">
        <v>1</v>
      </c>
      <c r="G68" s="26">
        <v>12</v>
      </c>
      <c r="H68" s="110">
        <v>7</v>
      </c>
      <c r="I68" s="1" t="str">
        <f>VLOOKUP(A68,様式第10号事業費及び積算根拠資料!$A$6:$M$105,9,FALSE)</f>
        <v>LBF3MP/RP-2-13</v>
      </c>
    </row>
    <row r="69" spans="1:9" x14ac:dyDescent="0.4">
      <c r="A69" s="131" t="str">
        <f t="shared" si="0"/>
        <v>防犯灯直付型126</v>
      </c>
      <c r="B69" s="110">
        <v>64</v>
      </c>
      <c r="C69" s="11" t="s">
        <v>100</v>
      </c>
      <c r="D69" s="1" t="s">
        <v>126</v>
      </c>
      <c r="E69" s="110" t="s">
        <v>247</v>
      </c>
      <c r="F69" s="97">
        <v>1</v>
      </c>
      <c r="G69" s="26">
        <v>26</v>
      </c>
      <c r="H69" s="110">
        <v>3</v>
      </c>
      <c r="I69" s="1" t="str">
        <f>VLOOKUP(A69,様式第10号事業費及び積算根拠資料!$A$6:$M$105,9,FALSE)</f>
        <v>LBF2RPS-10</v>
      </c>
    </row>
    <row r="70" spans="1:9" x14ac:dyDescent="0.4">
      <c r="A70" s="131" t="str">
        <f t="shared" si="0"/>
        <v>片面B級BL形天井埋込型126</v>
      </c>
      <c r="B70" s="110">
        <v>65</v>
      </c>
      <c r="C70" s="11" t="s">
        <v>130</v>
      </c>
      <c r="D70" s="1" t="s">
        <v>362</v>
      </c>
      <c r="E70" s="110" t="s">
        <v>251</v>
      </c>
      <c r="F70" s="97">
        <v>1</v>
      </c>
      <c r="G70" s="26">
        <v>26</v>
      </c>
      <c r="H70" s="110">
        <v>3</v>
      </c>
      <c r="I70" s="1" t="str">
        <f>VLOOKUP(A70,様式第10号事業費及び積算根拠資料!$A$6:$M$105,9,FALSE)</f>
        <v>SH1-FRF21P-BL</v>
      </c>
    </row>
    <row r="71" spans="1:9" x14ac:dyDescent="0.4">
      <c r="A71" s="131" t="str">
        <f t="shared" si="0"/>
        <v>片面B級BL形直付型126</v>
      </c>
      <c r="B71" s="110">
        <v>66</v>
      </c>
      <c r="C71" s="11" t="s">
        <v>130</v>
      </c>
      <c r="D71" s="1" t="s">
        <v>362</v>
      </c>
      <c r="E71" s="110" t="s">
        <v>247</v>
      </c>
      <c r="F71" s="97">
        <v>1</v>
      </c>
      <c r="G71" s="26">
        <v>26</v>
      </c>
      <c r="H71" s="110">
        <v>1</v>
      </c>
      <c r="I71" s="1" t="str">
        <f>VLOOKUP(A71,様式第10号事業費及び積算根拠資料!$A$6:$M$105,9,FALSE)</f>
        <v>SH1-FBF20-BL</v>
      </c>
    </row>
    <row r="72" spans="1:9" x14ac:dyDescent="0.4">
      <c r="B72" s="132"/>
      <c r="C72" s="11"/>
      <c r="D72" s="164" t="s">
        <v>375</v>
      </c>
      <c r="E72" s="165"/>
      <c r="F72" s="165"/>
      <c r="G72" s="166"/>
      <c r="H72" s="1">
        <f>SUM(H6:H71)</f>
        <v>679</v>
      </c>
      <c r="I72" s="1"/>
    </row>
  </sheetData>
  <autoFilter ref="B5:I72" xr:uid="{78762CCD-55E2-4A9F-A4A7-A4DB9CE13734}">
    <sortState ref="B6:I72">
      <sortCondition ref="B5:B72"/>
    </sortState>
  </autoFilter>
  <mergeCells count="3">
    <mergeCell ref="D4:H4"/>
    <mergeCell ref="I4:I5"/>
    <mergeCell ref="D72:G72"/>
  </mergeCells>
  <phoneticPr fontId="3"/>
  <pageMargins left="0.7" right="0.7" top="0.75" bottom="0.75" header="0.3" footer="0.3"/>
  <pageSetup paperSize="9" scale="64" fitToHeight="0" orientation="portrait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4B9E5-8070-4DFC-A33E-BFC85AFAFC21}">
  <sheetPr>
    <pageSetUpPr fitToPage="1"/>
  </sheetPr>
  <dimension ref="A2:K58"/>
  <sheetViews>
    <sheetView view="pageBreakPreview" topLeftCell="B1" zoomScale="70" zoomScaleNormal="85" zoomScaleSheetLayoutView="70" workbookViewId="0">
      <selection activeCell="B1" sqref="B1"/>
    </sheetView>
  </sheetViews>
  <sheetFormatPr defaultRowHeight="18.75" x14ac:dyDescent="0.4"/>
  <cols>
    <col min="1" max="1" width="0" style="16" hidden="1" customWidth="1"/>
    <col min="2" max="2" width="5.625" style="121" customWidth="1"/>
    <col min="3" max="3" width="8.625" style="27" customWidth="1"/>
    <col min="4" max="4" width="42.625" style="17" customWidth="1"/>
    <col min="5" max="5" width="10.625" style="100" customWidth="1"/>
    <col min="6" max="6" width="10.625" style="16" customWidth="1"/>
    <col min="7" max="7" width="10.625" style="17" customWidth="1"/>
    <col min="8" max="8" width="10.625" style="16" customWidth="1"/>
    <col min="9" max="9" width="25.625" style="16" customWidth="1"/>
    <col min="10" max="16384" width="9" style="16"/>
  </cols>
  <sheetData>
    <row r="2" spans="1:11" ht="30" x14ac:dyDescent="0.4">
      <c r="B2" s="127" t="s">
        <v>385</v>
      </c>
    </row>
    <row r="4" spans="1:11" x14ac:dyDescent="0.4">
      <c r="B4" s="40"/>
      <c r="C4" s="41"/>
      <c r="D4" s="174" t="s">
        <v>87</v>
      </c>
      <c r="E4" s="175"/>
      <c r="F4" s="175"/>
      <c r="G4" s="175"/>
      <c r="H4" s="176"/>
      <c r="I4" s="187" t="s">
        <v>88</v>
      </c>
    </row>
    <row r="5" spans="1:11" ht="25.5" x14ac:dyDescent="0.4">
      <c r="B5" s="44" t="s">
        <v>11</v>
      </c>
      <c r="C5" s="45" t="s">
        <v>12</v>
      </c>
      <c r="D5" s="46" t="s">
        <v>0</v>
      </c>
      <c r="E5" s="46" t="s">
        <v>329</v>
      </c>
      <c r="F5" s="49" t="s">
        <v>90</v>
      </c>
      <c r="G5" s="47" t="s">
        <v>89</v>
      </c>
      <c r="H5" s="48" t="s">
        <v>147</v>
      </c>
      <c r="I5" s="188"/>
    </row>
    <row r="6" spans="1:11" x14ac:dyDescent="0.4">
      <c r="A6" s="16" t="str">
        <f>D6&amp;E6&amp;F6&amp;G6</f>
        <v>蛍光灯FML36W  スクエア直付型436</v>
      </c>
      <c r="B6" s="15">
        <v>1</v>
      </c>
      <c r="C6" s="28" t="s">
        <v>18</v>
      </c>
      <c r="D6" s="18" t="s">
        <v>246</v>
      </c>
      <c r="E6" s="14" t="s">
        <v>292</v>
      </c>
      <c r="F6" s="15">
        <v>4</v>
      </c>
      <c r="G6" s="14">
        <v>36</v>
      </c>
      <c r="H6" s="15">
        <v>4</v>
      </c>
      <c r="I6" s="3" t="str">
        <f>VLOOKUP(A6,様式第10号事業費及び積算根拠資料!$A$6:$M$105,9,FALSE)</f>
        <v>光束9000lm以上</v>
      </c>
    </row>
    <row r="7" spans="1:11" x14ac:dyDescent="0.4">
      <c r="A7" s="16" t="str">
        <f t="shared" ref="A7:A56" si="0">D7&amp;E7&amp;F7&amp;G7</f>
        <v>蛍光灯FDL27W  ダウンライト Φ200埋込型130</v>
      </c>
      <c r="B7" s="15">
        <v>2</v>
      </c>
      <c r="C7" s="28" t="s">
        <v>18</v>
      </c>
      <c r="D7" s="18" t="s">
        <v>294</v>
      </c>
      <c r="E7" s="14" t="s">
        <v>272</v>
      </c>
      <c r="F7" s="15">
        <v>1</v>
      </c>
      <c r="G7" s="14">
        <v>30</v>
      </c>
      <c r="H7" s="15">
        <v>18</v>
      </c>
      <c r="I7" s="3" t="str">
        <f>VLOOKUP(A7,様式第10号事業費及び積算根拠資料!$A$6:$M$105,9,FALSE)</f>
        <v>LRS1-08</v>
      </c>
    </row>
    <row r="8" spans="1:11" x14ac:dyDescent="0.4">
      <c r="A8" s="16" t="str">
        <f t="shared" si="0"/>
        <v>HID250W  ダウンライト Φ600　昇降機付埋込型1267.5</v>
      </c>
      <c r="B8" s="15">
        <v>3</v>
      </c>
      <c r="C8" s="28" t="s">
        <v>18</v>
      </c>
      <c r="D8" s="18" t="s">
        <v>305</v>
      </c>
      <c r="E8" s="14" t="s">
        <v>272</v>
      </c>
      <c r="F8" s="15">
        <v>1</v>
      </c>
      <c r="G8" s="14">
        <v>267.5</v>
      </c>
      <c r="H8" s="15">
        <v>8</v>
      </c>
      <c r="I8" s="3" t="str">
        <f>VLOOKUP(A8,様式第10号事業費及び積算根拠資料!$A$6:$M$105,9,FALSE)</f>
        <v>光束8000lm以上</v>
      </c>
    </row>
    <row r="9" spans="1:11" x14ac:dyDescent="0.4">
      <c r="A9" s="16" t="str">
        <f t="shared" si="0"/>
        <v>蛍光灯FL40W  埋込型345.7</v>
      </c>
      <c r="B9" s="15">
        <v>4</v>
      </c>
      <c r="C9" s="29" t="s">
        <v>18</v>
      </c>
      <c r="D9" s="20" t="s">
        <v>295</v>
      </c>
      <c r="E9" s="33" t="s">
        <v>272</v>
      </c>
      <c r="F9" s="23">
        <v>3</v>
      </c>
      <c r="G9" s="33">
        <v>45.7</v>
      </c>
      <c r="H9" s="23">
        <v>2</v>
      </c>
      <c r="I9" s="3" t="str">
        <f>VLOOKUP(A9,様式第10号事業費及び積算根拠資料!$A$6:$M$105,9,FALSE)</f>
        <v>LRS20-4-65</v>
      </c>
      <c r="J9" s="21"/>
      <c r="K9" s="21"/>
    </row>
    <row r="10" spans="1:11" x14ac:dyDescent="0.4">
      <c r="A10" s="16" t="str">
        <f t="shared" si="0"/>
        <v>蛍光灯FL20W  埋込型121.5</v>
      </c>
      <c r="B10" s="15">
        <v>5</v>
      </c>
      <c r="C10" s="28" t="s">
        <v>18</v>
      </c>
      <c r="D10" s="18" t="s">
        <v>296</v>
      </c>
      <c r="E10" s="14" t="s">
        <v>272</v>
      </c>
      <c r="F10" s="15">
        <v>1</v>
      </c>
      <c r="G10" s="14">
        <v>21.5</v>
      </c>
      <c r="H10" s="15">
        <v>4</v>
      </c>
      <c r="I10" s="3" t="str">
        <f>VLOOKUP(A10,様式第10号事業費及び積算根拠資料!$A$6:$M$105,9,FALSE)</f>
        <v>LRS3-2-30</v>
      </c>
    </row>
    <row r="11" spans="1:11" x14ac:dyDescent="0.4">
      <c r="A11" s="16" t="str">
        <f t="shared" si="0"/>
        <v>蛍光灯FL40W直付型245.7</v>
      </c>
      <c r="B11" s="15">
        <v>6</v>
      </c>
      <c r="C11" s="28" t="s">
        <v>108</v>
      </c>
      <c r="D11" s="18" t="s">
        <v>257</v>
      </c>
      <c r="E11" s="14" t="s">
        <v>292</v>
      </c>
      <c r="F11" s="15">
        <v>2</v>
      </c>
      <c r="G11" s="14">
        <v>45.7</v>
      </c>
      <c r="H11" s="15">
        <v>32</v>
      </c>
      <c r="I11" s="3" t="str">
        <f>VLOOKUP(A11,様式第10号事業費及び積算根拠資料!$A$6:$M$105,9,FALSE)</f>
        <v>LSS10-4-65</v>
      </c>
    </row>
    <row r="12" spans="1:11" x14ac:dyDescent="0.4">
      <c r="A12" s="16" t="str">
        <f t="shared" si="0"/>
        <v>蛍光灯FL15W  キッチン灯直付型115</v>
      </c>
      <c r="B12" s="15">
        <v>7</v>
      </c>
      <c r="C12" s="28" t="s">
        <v>108</v>
      </c>
      <c r="D12" s="18" t="s">
        <v>297</v>
      </c>
      <c r="E12" s="14" t="s">
        <v>292</v>
      </c>
      <c r="F12" s="15">
        <v>1</v>
      </c>
      <c r="G12" s="14">
        <v>15</v>
      </c>
      <c r="H12" s="15">
        <v>1</v>
      </c>
      <c r="I12" s="3" t="str">
        <f>VLOOKUP(A12,様式第10号事業費及び積算根拠資料!$A$6:$M$105,9,FALSE)</f>
        <v>光束800lm以上</v>
      </c>
    </row>
    <row r="13" spans="1:11" x14ac:dyDescent="0.4">
      <c r="A13" s="16" t="str">
        <f t="shared" si="0"/>
        <v>蛍光灯FL40W直付型245.7</v>
      </c>
      <c r="B13" s="15">
        <v>8</v>
      </c>
      <c r="C13" s="28" t="s">
        <v>105</v>
      </c>
      <c r="D13" s="18" t="s">
        <v>257</v>
      </c>
      <c r="E13" s="14" t="s">
        <v>292</v>
      </c>
      <c r="F13" s="15">
        <v>2</v>
      </c>
      <c r="G13" s="14">
        <v>45.7</v>
      </c>
      <c r="H13" s="15">
        <v>114</v>
      </c>
      <c r="I13" s="3" t="str">
        <f>VLOOKUP(A13,様式第10号事業費及び積算根拠資料!$A$6:$M$105,9,FALSE)</f>
        <v>LSS10-4-65</v>
      </c>
    </row>
    <row r="14" spans="1:11" x14ac:dyDescent="0.4">
      <c r="A14" s="16" t="str">
        <f t="shared" si="0"/>
        <v>蛍光灯FL40W埋込型245.7</v>
      </c>
      <c r="B14" s="15">
        <v>9</v>
      </c>
      <c r="C14" s="29" t="s">
        <v>105</v>
      </c>
      <c r="D14" s="20" t="s">
        <v>257</v>
      </c>
      <c r="E14" s="33" t="s">
        <v>272</v>
      </c>
      <c r="F14" s="23">
        <v>2</v>
      </c>
      <c r="G14" s="33">
        <v>45.7</v>
      </c>
      <c r="H14" s="23">
        <v>12</v>
      </c>
      <c r="I14" s="3" t="str">
        <f>VLOOKUP(A14,様式第10号事業費及び積算根拠資料!$A$6:$M$105,9,FALSE)</f>
        <v>LRS3-4-65</v>
      </c>
      <c r="J14" s="21"/>
      <c r="K14" s="21"/>
    </row>
    <row r="15" spans="1:11" x14ac:dyDescent="0.4">
      <c r="A15" s="16" t="str">
        <f t="shared" si="0"/>
        <v>蛍光灯FL40W  黒板灯  埋込型145.7</v>
      </c>
      <c r="B15" s="15">
        <v>10</v>
      </c>
      <c r="C15" s="29" t="s">
        <v>105</v>
      </c>
      <c r="D15" s="20" t="s">
        <v>299</v>
      </c>
      <c r="E15" s="33" t="s">
        <v>272</v>
      </c>
      <c r="F15" s="23">
        <v>1</v>
      </c>
      <c r="G15" s="33">
        <v>45.7</v>
      </c>
      <c r="H15" s="23">
        <v>38</v>
      </c>
      <c r="I15" s="3" t="str">
        <f>VLOOKUP(A15,様式第10号事業費及び積算根拠資料!$A$6:$M$105,9,FALSE)</f>
        <v>LRS8-4-43</v>
      </c>
      <c r="J15" s="21"/>
      <c r="K15" s="21"/>
    </row>
    <row r="16" spans="1:11" x14ac:dyDescent="0.4">
      <c r="A16" s="16" t="str">
        <f t="shared" si="0"/>
        <v>蛍光灯FL20W 直付型221.5</v>
      </c>
      <c r="B16" s="15">
        <v>11</v>
      </c>
      <c r="C16" s="28" t="s">
        <v>47</v>
      </c>
      <c r="D16" s="18" t="s">
        <v>256</v>
      </c>
      <c r="E16" s="14" t="s">
        <v>292</v>
      </c>
      <c r="F16" s="15">
        <v>2</v>
      </c>
      <c r="G16" s="14">
        <v>21.5</v>
      </c>
      <c r="H16" s="15">
        <v>2</v>
      </c>
      <c r="I16" s="3" t="str">
        <f>VLOOKUP(A16,様式第10号事業費及び積算根拠資料!$A$6:$M$105,9,FALSE)</f>
        <v>LSS10-2-30</v>
      </c>
    </row>
    <row r="17" spans="1:11" x14ac:dyDescent="0.4">
      <c r="A17" s="16" t="str">
        <f t="shared" si="0"/>
        <v>蛍光灯FL40W直付型245.7</v>
      </c>
      <c r="B17" s="15">
        <v>12</v>
      </c>
      <c r="C17" s="28" t="s">
        <v>47</v>
      </c>
      <c r="D17" s="18" t="s">
        <v>257</v>
      </c>
      <c r="E17" s="14" t="s">
        <v>292</v>
      </c>
      <c r="F17" s="15">
        <v>2</v>
      </c>
      <c r="G17" s="14">
        <v>45.7</v>
      </c>
      <c r="H17" s="15">
        <v>94</v>
      </c>
      <c r="I17" s="3" t="str">
        <f>VLOOKUP(A17,様式第10号事業費及び積算根拠資料!$A$6:$M$105,9,FALSE)</f>
        <v>LSS10-4-65</v>
      </c>
    </row>
    <row r="18" spans="1:11" x14ac:dyDescent="0.4">
      <c r="A18" s="16" t="str">
        <f t="shared" si="0"/>
        <v>蛍光灯FL40W  黒板灯  埋込型145.7</v>
      </c>
      <c r="B18" s="15">
        <v>13</v>
      </c>
      <c r="C18" s="29" t="s">
        <v>47</v>
      </c>
      <c r="D18" s="20" t="s">
        <v>299</v>
      </c>
      <c r="E18" s="33" t="s">
        <v>272</v>
      </c>
      <c r="F18" s="23">
        <v>1</v>
      </c>
      <c r="G18" s="33">
        <v>45.7</v>
      </c>
      <c r="H18" s="23">
        <v>20</v>
      </c>
      <c r="I18" s="3" t="str">
        <f>VLOOKUP(A18,様式第10号事業費及び積算根拠資料!$A$6:$M$105,9,FALSE)</f>
        <v>LRS8-4-43</v>
      </c>
      <c r="J18" s="21"/>
      <c r="K18" s="21"/>
    </row>
    <row r="19" spans="1:11" x14ac:dyDescent="0.4">
      <c r="A19" s="16" t="str">
        <f t="shared" si="0"/>
        <v>蛍光灯FL40W埋込型245.7</v>
      </c>
      <c r="B19" s="15">
        <v>14</v>
      </c>
      <c r="C19" s="29" t="s">
        <v>47</v>
      </c>
      <c r="D19" s="20" t="s">
        <v>257</v>
      </c>
      <c r="E19" s="33" t="s">
        <v>272</v>
      </c>
      <c r="F19" s="23">
        <v>2</v>
      </c>
      <c r="G19" s="33">
        <v>45.7</v>
      </c>
      <c r="H19" s="23">
        <v>16</v>
      </c>
      <c r="I19" s="3" t="str">
        <f>VLOOKUP(A19,様式第10号事業費及び積算根拠資料!$A$6:$M$105,9,FALSE)</f>
        <v>LRS3-4-65</v>
      </c>
      <c r="J19" s="21"/>
      <c r="K19" s="21"/>
    </row>
    <row r="20" spans="1:11" x14ac:dyDescent="0.4">
      <c r="A20" s="16" t="str">
        <f t="shared" si="0"/>
        <v>蛍光灯FL40W  幅450mm  調光付埋込型345.7</v>
      </c>
      <c r="B20" s="15">
        <v>15</v>
      </c>
      <c r="C20" s="29" t="s">
        <v>47</v>
      </c>
      <c r="D20" s="20" t="s">
        <v>301</v>
      </c>
      <c r="E20" s="33" t="s">
        <v>272</v>
      </c>
      <c r="F20" s="23">
        <v>3</v>
      </c>
      <c r="G20" s="33">
        <v>45.7</v>
      </c>
      <c r="H20" s="23">
        <v>18</v>
      </c>
      <c r="I20" s="3" t="str">
        <f>VLOOKUP(A20,様式第10号事業費及び積算根拠資料!$A$6:$M$105,9,FALSE)</f>
        <v>光束9000lm以上</v>
      </c>
      <c r="J20" s="21"/>
      <c r="K20" s="21"/>
    </row>
    <row r="21" spans="1:11" x14ac:dyDescent="0.4">
      <c r="A21" s="16" t="str">
        <f t="shared" si="0"/>
        <v>蛍光灯FDL27W  ダウンライト Φ200埋込型130</v>
      </c>
      <c r="B21" s="15">
        <v>16</v>
      </c>
      <c r="C21" s="28" t="s">
        <v>47</v>
      </c>
      <c r="D21" s="18" t="s">
        <v>294</v>
      </c>
      <c r="E21" s="14" t="s">
        <v>272</v>
      </c>
      <c r="F21" s="15">
        <v>1</v>
      </c>
      <c r="G21" s="14">
        <v>30</v>
      </c>
      <c r="H21" s="15">
        <v>1</v>
      </c>
      <c r="I21" s="3" t="str">
        <f>VLOOKUP(A21,様式第10号事業費及び積算根拠資料!$A$6:$M$105,9,FALSE)</f>
        <v>LRS1-08</v>
      </c>
    </row>
    <row r="22" spans="1:11" x14ac:dyDescent="0.4">
      <c r="A22" s="16" t="str">
        <f t="shared" si="0"/>
        <v>HID150W  ダウンライト Φ200埋込型1167.5</v>
      </c>
      <c r="B22" s="15">
        <v>17</v>
      </c>
      <c r="C22" s="28" t="s">
        <v>47</v>
      </c>
      <c r="D22" s="18" t="s">
        <v>304</v>
      </c>
      <c r="E22" s="14" t="s">
        <v>272</v>
      </c>
      <c r="F22" s="15">
        <v>1</v>
      </c>
      <c r="G22" s="14">
        <v>167.5</v>
      </c>
      <c r="H22" s="15">
        <v>4</v>
      </c>
      <c r="I22" s="3" t="str">
        <f>VLOOKUP(A22,様式第10号事業費及び積算根拠資料!$A$6:$M$105,9,FALSE)</f>
        <v>LRS1-33</v>
      </c>
    </row>
    <row r="23" spans="1:11" x14ac:dyDescent="0.4">
      <c r="A23" s="16" t="str">
        <f t="shared" si="0"/>
        <v>白熱球IL80W  ダウンライト直付型172</v>
      </c>
      <c r="B23" s="15">
        <v>18</v>
      </c>
      <c r="C23" s="28" t="s">
        <v>47</v>
      </c>
      <c r="D23" s="18" t="s">
        <v>303</v>
      </c>
      <c r="E23" s="14" t="s">
        <v>292</v>
      </c>
      <c r="F23" s="15">
        <v>1</v>
      </c>
      <c r="G23" s="14">
        <v>72</v>
      </c>
      <c r="H23" s="15">
        <v>3</v>
      </c>
      <c r="I23" s="3" t="str">
        <f>VLOOKUP(A23,様式第10号事業費及び積算根拠資料!$A$6:$M$105,9,FALSE)</f>
        <v>光束750lm以上</v>
      </c>
    </row>
    <row r="24" spans="1:11" x14ac:dyDescent="0.4">
      <c r="A24" s="16" t="str">
        <f t="shared" si="0"/>
        <v>コーナー灯直付型145.7</v>
      </c>
      <c r="B24" s="15">
        <v>19</v>
      </c>
      <c r="C24" s="28" t="s">
        <v>47</v>
      </c>
      <c r="D24" s="18" t="s">
        <v>93</v>
      </c>
      <c r="E24" s="14" t="s">
        <v>292</v>
      </c>
      <c r="F24" s="15">
        <v>1</v>
      </c>
      <c r="G24" s="14">
        <v>45.7</v>
      </c>
      <c r="H24" s="15">
        <v>4</v>
      </c>
      <c r="I24" s="3" t="str">
        <f>VLOOKUP(A24,様式第10号事業費及び積算根拠資料!$A$6:$M$105,9,FALSE)</f>
        <v>光束2500lm以上</v>
      </c>
    </row>
    <row r="25" spans="1:11" x14ac:dyDescent="0.4">
      <c r="A25" s="16" t="str">
        <f t="shared" si="0"/>
        <v>蛍光灯FL40W  防雨型直付型245.7</v>
      </c>
      <c r="B25" s="15">
        <v>20</v>
      </c>
      <c r="C25" s="28" t="s">
        <v>96</v>
      </c>
      <c r="D25" s="18" t="s">
        <v>320</v>
      </c>
      <c r="E25" s="14" t="s">
        <v>292</v>
      </c>
      <c r="F25" s="15">
        <v>2</v>
      </c>
      <c r="G25" s="14">
        <v>45.7</v>
      </c>
      <c r="H25" s="15">
        <v>4</v>
      </c>
      <c r="I25" s="3" t="str">
        <f>VLOOKUP(A25,様式第10号事業費及び積算根拠資料!$A$6:$M$105,9,FALSE)</f>
        <v>LSS10MP/RP-4-64</v>
      </c>
    </row>
    <row r="26" spans="1:11" x14ac:dyDescent="0.4">
      <c r="A26" s="16" t="str">
        <f t="shared" si="0"/>
        <v>蛍光灯FDL18W  ダウンライト Φ100埋込型120</v>
      </c>
      <c r="B26" s="15">
        <v>21</v>
      </c>
      <c r="C26" s="28" t="s">
        <v>97</v>
      </c>
      <c r="D26" s="18" t="s">
        <v>306</v>
      </c>
      <c r="E26" s="14" t="s">
        <v>272</v>
      </c>
      <c r="F26" s="15">
        <v>1</v>
      </c>
      <c r="G26" s="14">
        <v>20</v>
      </c>
      <c r="H26" s="15">
        <v>1</v>
      </c>
      <c r="I26" s="3" t="str">
        <f>VLOOKUP(A26,様式第10号事業費及び積算根拠資料!$A$6:$M$105,9,FALSE)</f>
        <v>LRS1-08</v>
      </c>
    </row>
    <row r="27" spans="1:11" x14ac:dyDescent="0.4">
      <c r="A27" s="16" t="str">
        <f t="shared" si="0"/>
        <v>蛍光灯FL40W直付型245.7</v>
      </c>
      <c r="B27" s="15">
        <v>22</v>
      </c>
      <c r="C27" s="28" t="s">
        <v>97</v>
      </c>
      <c r="D27" s="18" t="s">
        <v>337</v>
      </c>
      <c r="E27" s="14" t="s">
        <v>292</v>
      </c>
      <c r="F27" s="15">
        <v>2</v>
      </c>
      <c r="G27" s="14">
        <v>45.7</v>
      </c>
      <c r="H27" s="15">
        <v>1</v>
      </c>
      <c r="I27" s="3" t="str">
        <f>VLOOKUP(A27,様式第10号事業費及び積算根拠資料!$A$6:$M$105,9,FALSE)</f>
        <v>LSS10-4-65</v>
      </c>
    </row>
    <row r="28" spans="1:11" x14ac:dyDescent="0.4">
      <c r="A28" s="16" t="str">
        <f t="shared" si="0"/>
        <v>蛍光灯FCL15W  防雨型直付型115</v>
      </c>
      <c r="B28" s="15">
        <v>23</v>
      </c>
      <c r="C28" s="28" t="s">
        <v>97</v>
      </c>
      <c r="D28" s="18" t="s">
        <v>319</v>
      </c>
      <c r="E28" s="14" t="s">
        <v>292</v>
      </c>
      <c r="F28" s="15">
        <v>1</v>
      </c>
      <c r="G28" s="14">
        <v>15</v>
      </c>
      <c r="H28" s="15">
        <v>2</v>
      </c>
      <c r="I28" s="3" t="str">
        <f>VLOOKUP(A28,様式第10号事業費及び積算根拠資料!$A$6:$M$105,9,FALSE)</f>
        <v>LBF3MP/RP-2-13</v>
      </c>
    </row>
    <row r="29" spans="1:11" x14ac:dyDescent="0.4">
      <c r="A29" s="16" t="str">
        <f t="shared" si="0"/>
        <v>蛍光灯FL15W  キッチン灯直付型115</v>
      </c>
      <c r="B29" s="15">
        <v>24</v>
      </c>
      <c r="C29" s="28" t="s">
        <v>97</v>
      </c>
      <c r="D29" s="18" t="s">
        <v>297</v>
      </c>
      <c r="E29" s="14" t="s">
        <v>292</v>
      </c>
      <c r="F29" s="15">
        <v>1</v>
      </c>
      <c r="G29" s="14">
        <v>15</v>
      </c>
      <c r="H29" s="15">
        <v>1</v>
      </c>
      <c r="I29" s="3" t="str">
        <f>VLOOKUP(A29,様式第10号事業費及び積算根拠資料!$A$6:$M$105,9,FALSE)</f>
        <v>光束800lm以上</v>
      </c>
    </row>
    <row r="30" spans="1:11" x14ac:dyDescent="0.4">
      <c r="A30" s="16" t="str">
        <f t="shared" si="0"/>
        <v>蛍光灯FCL32/30W  ペンダント直付型136</v>
      </c>
      <c r="B30" s="15">
        <v>25</v>
      </c>
      <c r="C30" s="28" t="s">
        <v>97</v>
      </c>
      <c r="D30" s="18" t="s">
        <v>311</v>
      </c>
      <c r="E30" s="14" t="s">
        <v>292</v>
      </c>
      <c r="F30" s="15">
        <v>1</v>
      </c>
      <c r="G30" s="14">
        <v>36</v>
      </c>
      <c r="H30" s="15">
        <v>2</v>
      </c>
      <c r="I30" s="3" t="str">
        <f>VLOOKUP(A30,様式第10号事業費及び積算根拠資料!$A$6:$M$105,9,FALSE)</f>
        <v>光束3000lm以上</v>
      </c>
    </row>
    <row r="31" spans="1:11" x14ac:dyDescent="0.4">
      <c r="A31" s="16" t="str">
        <f t="shared" si="0"/>
        <v>蛍光灯FL40W直付型245.7</v>
      </c>
      <c r="B31" s="15">
        <v>26</v>
      </c>
      <c r="C31" s="28" t="s">
        <v>14</v>
      </c>
      <c r="D31" s="18" t="s">
        <v>257</v>
      </c>
      <c r="E31" s="14" t="s">
        <v>292</v>
      </c>
      <c r="F31" s="15">
        <v>2</v>
      </c>
      <c r="G31" s="14">
        <v>45.7</v>
      </c>
      <c r="H31" s="15">
        <v>6</v>
      </c>
      <c r="I31" s="3" t="str">
        <f>VLOOKUP(A31,様式第10号事業費及び積算根拠資料!$A$6:$M$105,9,FALSE)</f>
        <v>LSS10-4-65</v>
      </c>
    </row>
    <row r="32" spans="1:11" x14ac:dyDescent="0.4">
      <c r="A32" s="16" t="str">
        <f t="shared" si="0"/>
        <v>蛍光灯FL20W天吊型421.5</v>
      </c>
      <c r="B32" s="15">
        <v>27</v>
      </c>
      <c r="C32" s="28" t="s">
        <v>99</v>
      </c>
      <c r="D32" s="18" t="s">
        <v>286</v>
      </c>
      <c r="E32" s="14" t="s">
        <v>293</v>
      </c>
      <c r="F32" s="15">
        <v>4</v>
      </c>
      <c r="G32" s="14">
        <v>21.5</v>
      </c>
      <c r="H32" s="15">
        <v>1</v>
      </c>
      <c r="I32" s="3" t="str">
        <f>VLOOKUP(A32,様式第10号事業費及び積算根拠資料!$A$6:$M$105,9,FALSE)</f>
        <v>LSS10-4-65</v>
      </c>
    </row>
    <row r="33" spans="1:11" x14ac:dyDescent="0.4">
      <c r="A33" s="16" t="str">
        <f t="shared" si="0"/>
        <v>蛍光灯FL40W直付型245.7</v>
      </c>
      <c r="B33" s="15">
        <v>28</v>
      </c>
      <c r="C33" s="28" t="s">
        <v>98</v>
      </c>
      <c r="D33" s="18" t="s">
        <v>257</v>
      </c>
      <c r="E33" s="14" t="s">
        <v>292</v>
      </c>
      <c r="F33" s="15">
        <v>2</v>
      </c>
      <c r="G33" s="14">
        <v>45.7</v>
      </c>
      <c r="H33" s="15">
        <v>20</v>
      </c>
      <c r="I33" s="3" t="str">
        <f>VLOOKUP(A33,様式第10号事業費及び積算根拠資料!$A$6:$M$105,9,FALSE)</f>
        <v>LSS10-4-65</v>
      </c>
    </row>
    <row r="34" spans="1:11" x14ac:dyDescent="0.4">
      <c r="A34" s="16" t="str">
        <f t="shared" si="0"/>
        <v>蛍光灯FL40W埋込型245.7</v>
      </c>
      <c r="B34" s="15">
        <v>29</v>
      </c>
      <c r="C34" s="29" t="s">
        <v>98</v>
      </c>
      <c r="D34" s="20" t="s">
        <v>257</v>
      </c>
      <c r="E34" s="33" t="s">
        <v>272</v>
      </c>
      <c r="F34" s="23">
        <v>2</v>
      </c>
      <c r="G34" s="33">
        <v>45.7</v>
      </c>
      <c r="H34" s="23">
        <v>2</v>
      </c>
      <c r="I34" s="3" t="str">
        <f>VLOOKUP(A34,様式第10号事業費及び積算根拠資料!$A$6:$M$105,9,FALSE)</f>
        <v>LRS3-4-65</v>
      </c>
      <c r="J34" s="21"/>
      <c r="K34" s="21"/>
    </row>
    <row r="35" spans="1:11" x14ac:dyDescent="0.4">
      <c r="A35" s="16" t="str">
        <f t="shared" si="0"/>
        <v>蛍光灯FL40W  黒板灯  埋込型145.7</v>
      </c>
      <c r="B35" s="15">
        <v>30</v>
      </c>
      <c r="C35" s="29" t="s">
        <v>98</v>
      </c>
      <c r="D35" s="20" t="s">
        <v>299</v>
      </c>
      <c r="E35" s="33" t="s">
        <v>272</v>
      </c>
      <c r="F35" s="23">
        <v>1</v>
      </c>
      <c r="G35" s="33">
        <v>45.7</v>
      </c>
      <c r="H35" s="23">
        <v>4</v>
      </c>
      <c r="I35" s="3" t="str">
        <f>VLOOKUP(A35,様式第10号事業費及び積算根拠資料!$A$6:$M$105,9,FALSE)</f>
        <v>LRS8-4-43</v>
      </c>
      <c r="J35" s="21"/>
      <c r="K35" s="21"/>
    </row>
    <row r="36" spans="1:11" x14ac:dyDescent="0.4">
      <c r="A36" s="16" t="str">
        <f t="shared" si="0"/>
        <v>蛍光灯FL20W 直付型221.5</v>
      </c>
      <c r="B36" s="15">
        <v>31</v>
      </c>
      <c r="C36" s="28" t="s">
        <v>46</v>
      </c>
      <c r="D36" s="18" t="s">
        <v>256</v>
      </c>
      <c r="E36" s="14" t="s">
        <v>292</v>
      </c>
      <c r="F36" s="15">
        <v>2</v>
      </c>
      <c r="G36" s="14">
        <v>21.5</v>
      </c>
      <c r="H36" s="15">
        <v>22</v>
      </c>
      <c r="I36" s="3" t="str">
        <f>VLOOKUP(A36,様式第10号事業費及び積算根拠資料!$A$6:$M$105,9,FALSE)</f>
        <v>LSS10-2-30</v>
      </c>
    </row>
    <row r="37" spans="1:11" x14ac:dyDescent="0.4">
      <c r="A37" s="16" t="str">
        <f t="shared" si="0"/>
        <v>蛍光灯FL20W  長円型埋込型221.5</v>
      </c>
      <c r="B37" s="15">
        <v>32</v>
      </c>
      <c r="C37" s="28" t="s">
        <v>46</v>
      </c>
      <c r="D37" s="18" t="s">
        <v>308</v>
      </c>
      <c r="E37" s="14" t="s">
        <v>272</v>
      </c>
      <c r="F37" s="22">
        <v>2</v>
      </c>
      <c r="G37" s="14">
        <v>21.5</v>
      </c>
      <c r="H37" s="15">
        <v>48</v>
      </c>
      <c r="I37" s="3" t="str">
        <f>VLOOKUP(A37,様式第10号事業費及び積算根拠資料!$A$6:$M$105,9,FALSE)</f>
        <v>LRS3-2-30</v>
      </c>
    </row>
    <row r="38" spans="1:11" x14ac:dyDescent="0.4">
      <c r="A38" s="16" t="str">
        <f t="shared" si="0"/>
        <v>蛍光灯FL20W  スクエア埋込型421.5</v>
      </c>
      <c r="B38" s="15">
        <v>33</v>
      </c>
      <c r="C38" s="28" t="s">
        <v>46</v>
      </c>
      <c r="D38" s="18" t="s">
        <v>309</v>
      </c>
      <c r="E38" s="14" t="s">
        <v>272</v>
      </c>
      <c r="F38" s="15">
        <v>4</v>
      </c>
      <c r="G38" s="14">
        <v>21.5</v>
      </c>
      <c r="H38" s="15">
        <v>1</v>
      </c>
      <c r="I38" s="3" t="str">
        <f>VLOOKUP(A38,様式第10号事業費及び積算根拠資料!$A$6:$M$105,9,FALSE)</f>
        <v>光束5000lm以上</v>
      </c>
    </row>
    <row r="39" spans="1:11" x14ac:dyDescent="0.4">
      <c r="A39" s="16" t="str">
        <f t="shared" si="0"/>
        <v>蛍光灯FL20W 直付型221.5</v>
      </c>
      <c r="B39" s="15">
        <v>34</v>
      </c>
      <c r="C39" s="28" t="s">
        <v>19</v>
      </c>
      <c r="D39" s="18" t="s">
        <v>256</v>
      </c>
      <c r="E39" s="14" t="s">
        <v>292</v>
      </c>
      <c r="F39" s="15">
        <v>2</v>
      </c>
      <c r="G39" s="14">
        <v>21.5</v>
      </c>
      <c r="H39" s="15">
        <v>2</v>
      </c>
      <c r="I39" s="3" t="str">
        <f>VLOOKUP(A39,様式第10号事業費及び積算根拠資料!$A$6:$M$105,9,FALSE)</f>
        <v>LSS10-2-30</v>
      </c>
    </row>
    <row r="40" spans="1:11" x14ac:dyDescent="0.4">
      <c r="A40" s="16" t="str">
        <f t="shared" si="0"/>
        <v>蛍光灯FL40W直付型245.7</v>
      </c>
      <c r="B40" s="15">
        <v>35</v>
      </c>
      <c r="C40" s="28" t="s">
        <v>19</v>
      </c>
      <c r="D40" s="18" t="s">
        <v>257</v>
      </c>
      <c r="E40" s="14" t="s">
        <v>292</v>
      </c>
      <c r="F40" s="15">
        <v>2</v>
      </c>
      <c r="G40" s="14">
        <v>45.7</v>
      </c>
      <c r="H40" s="15">
        <v>21</v>
      </c>
      <c r="I40" s="3" t="str">
        <f>VLOOKUP(A40,様式第10号事業費及び積算根拠資料!$A$6:$M$105,9,FALSE)</f>
        <v>LSS10-4-65</v>
      </c>
    </row>
    <row r="41" spans="1:11" x14ac:dyDescent="0.4">
      <c r="A41" s="16" t="str">
        <f t="shared" si="0"/>
        <v>白熱球IL40W  ブラケット直付型136</v>
      </c>
      <c r="B41" s="15">
        <v>36</v>
      </c>
      <c r="C41" s="28" t="s">
        <v>19</v>
      </c>
      <c r="D41" s="18" t="s">
        <v>310</v>
      </c>
      <c r="E41" s="14" t="s">
        <v>292</v>
      </c>
      <c r="F41" s="15">
        <v>1</v>
      </c>
      <c r="G41" s="14">
        <v>36</v>
      </c>
      <c r="H41" s="15">
        <v>5</v>
      </c>
      <c r="I41" s="3" t="str">
        <f>VLOOKUP(A41,様式第10号事業費及び積算根拠資料!$A$6:$M$105,9,FALSE)</f>
        <v>LBF3MP/RP-2-13</v>
      </c>
    </row>
    <row r="42" spans="1:11" s="21" customFormat="1" x14ac:dyDescent="0.4">
      <c r="A42" s="16" t="str">
        <f t="shared" si="0"/>
        <v>蛍光灯FCL32/30W  ペンダント直付型136</v>
      </c>
      <c r="B42" s="15">
        <v>37</v>
      </c>
      <c r="C42" s="28" t="s">
        <v>19</v>
      </c>
      <c r="D42" s="18" t="s">
        <v>311</v>
      </c>
      <c r="E42" s="14" t="s">
        <v>292</v>
      </c>
      <c r="F42" s="15">
        <v>1</v>
      </c>
      <c r="G42" s="14">
        <v>36</v>
      </c>
      <c r="H42" s="15">
        <v>1</v>
      </c>
      <c r="I42" s="3" t="str">
        <f>VLOOKUP(A42,様式第10号事業費及び積算根拠資料!$A$6:$M$105,9,FALSE)</f>
        <v>光束3000lm以上</v>
      </c>
      <c r="J42" s="16"/>
      <c r="K42" s="16"/>
    </row>
    <row r="43" spans="1:11" s="21" customFormat="1" x14ac:dyDescent="0.4">
      <c r="A43" s="16" t="str">
        <f t="shared" si="0"/>
        <v>蛍光灯FL40W  黒板灯  埋込型145.7</v>
      </c>
      <c r="B43" s="15">
        <v>38</v>
      </c>
      <c r="C43" s="29" t="s">
        <v>43</v>
      </c>
      <c r="D43" s="20" t="s">
        <v>299</v>
      </c>
      <c r="E43" s="33" t="s">
        <v>272</v>
      </c>
      <c r="F43" s="23">
        <v>1</v>
      </c>
      <c r="G43" s="33">
        <v>45.7</v>
      </c>
      <c r="H43" s="23">
        <v>6</v>
      </c>
      <c r="I43" s="3" t="str">
        <f>VLOOKUP(A43,様式第10号事業費及び積算根拠資料!$A$6:$M$105,9,FALSE)</f>
        <v>LRS8-4-43</v>
      </c>
    </row>
    <row r="44" spans="1:11" s="21" customFormat="1" x14ac:dyDescent="0.4">
      <c r="A44" s="16" t="str">
        <f t="shared" si="0"/>
        <v>蛍光灯FL40W埋込型245.7</v>
      </c>
      <c r="B44" s="15">
        <v>39</v>
      </c>
      <c r="C44" s="29" t="s">
        <v>43</v>
      </c>
      <c r="D44" s="20" t="s">
        <v>257</v>
      </c>
      <c r="E44" s="33" t="s">
        <v>272</v>
      </c>
      <c r="F44" s="23">
        <v>2</v>
      </c>
      <c r="G44" s="33">
        <v>45.7</v>
      </c>
      <c r="H44" s="23">
        <v>35</v>
      </c>
      <c r="I44" s="3" t="str">
        <f>VLOOKUP(A44,様式第10号事業費及び積算根拠資料!$A$6:$M$105,9,FALSE)</f>
        <v>LRS3-4-65</v>
      </c>
    </row>
    <row r="45" spans="1:11" s="21" customFormat="1" x14ac:dyDescent="0.4">
      <c r="A45" s="16" t="str">
        <f t="shared" si="0"/>
        <v>蛍光灯FL40W直付型245.7</v>
      </c>
      <c r="B45" s="15">
        <v>40</v>
      </c>
      <c r="C45" s="28" t="s">
        <v>43</v>
      </c>
      <c r="D45" s="18" t="s">
        <v>257</v>
      </c>
      <c r="E45" s="14" t="s">
        <v>292</v>
      </c>
      <c r="F45" s="15">
        <v>2</v>
      </c>
      <c r="G45" s="14">
        <v>45.7</v>
      </c>
      <c r="H45" s="15">
        <v>8</v>
      </c>
      <c r="I45" s="3" t="str">
        <f>VLOOKUP(A45,様式第10号事業費及び積算根拠資料!$A$6:$M$105,9,FALSE)</f>
        <v>LSS10-4-65</v>
      </c>
      <c r="J45" s="16"/>
      <c r="K45" s="16"/>
    </row>
    <row r="46" spans="1:11" s="21" customFormat="1" x14ac:dyDescent="0.4">
      <c r="A46" s="16" t="str">
        <f t="shared" si="0"/>
        <v>蛍光灯FL40W  長円型埋込型245.7</v>
      </c>
      <c r="B46" s="15">
        <v>41</v>
      </c>
      <c r="C46" s="29" t="s">
        <v>43</v>
      </c>
      <c r="D46" s="20" t="s">
        <v>312</v>
      </c>
      <c r="E46" s="33" t="s">
        <v>272</v>
      </c>
      <c r="F46" s="23">
        <v>2</v>
      </c>
      <c r="G46" s="33">
        <v>45.7</v>
      </c>
      <c r="H46" s="23">
        <v>20</v>
      </c>
      <c r="I46" s="3" t="str">
        <f>VLOOKUP(A46,様式第10号事業費及び積算根拠資料!$A$6:$M$105,9,FALSE)</f>
        <v>LRS3-4-65</v>
      </c>
    </row>
    <row r="47" spans="1:11" s="21" customFormat="1" x14ac:dyDescent="0.4">
      <c r="A47" s="16" t="str">
        <f t="shared" si="0"/>
        <v>蛍光灯FL40W直付型145.7</v>
      </c>
      <c r="B47" s="15">
        <v>42</v>
      </c>
      <c r="C47" s="28" t="s">
        <v>43</v>
      </c>
      <c r="D47" s="18" t="s">
        <v>257</v>
      </c>
      <c r="E47" s="14" t="s">
        <v>292</v>
      </c>
      <c r="F47" s="15">
        <v>1</v>
      </c>
      <c r="G47" s="14">
        <v>45.7</v>
      </c>
      <c r="H47" s="15">
        <v>6</v>
      </c>
      <c r="I47" s="3" t="str">
        <f>VLOOKUP(A47,様式第10号事業費及び積算根拠資料!$A$6:$M$105,9,FALSE)</f>
        <v>LSS10-4-30</v>
      </c>
      <c r="J47" s="16"/>
      <c r="K47" s="16"/>
    </row>
    <row r="48" spans="1:11" s="21" customFormat="1" x14ac:dyDescent="0.4">
      <c r="A48" s="16" t="str">
        <f t="shared" si="0"/>
        <v>蛍光灯FL10W  標示灯壁埋込型110</v>
      </c>
      <c r="B48" s="15">
        <v>43</v>
      </c>
      <c r="C48" s="28" t="s">
        <v>43</v>
      </c>
      <c r="D48" s="18" t="s">
        <v>313</v>
      </c>
      <c r="E48" s="110" t="s">
        <v>250</v>
      </c>
      <c r="F48" s="15">
        <v>1</v>
      </c>
      <c r="G48" s="14">
        <v>10</v>
      </c>
      <c r="H48" s="15">
        <v>2</v>
      </c>
      <c r="I48" s="3" t="str">
        <f>VLOOKUP(A48,様式第10号事業費及び積算根拠資料!$A$6:$M$105,9,FALSE)</f>
        <v>-</v>
      </c>
      <c r="J48" s="16"/>
      <c r="K48" s="16"/>
    </row>
    <row r="49" spans="1:11" s="21" customFormat="1" x14ac:dyDescent="0.4">
      <c r="A49" s="16" t="str">
        <f t="shared" si="0"/>
        <v>白熱球IL60W  ダウンライト  調光付埋込型154</v>
      </c>
      <c r="B49" s="15">
        <v>44</v>
      </c>
      <c r="C49" s="28" t="s">
        <v>43</v>
      </c>
      <c r="D49" s="18" t="s">
        <v>316</v>
      </c>
      <c r="E49" s="14" t="s">
        <v>272</v>
      </c>
      <c r="F49" s="15">
        <v>1</v>
      </c>
      <c r="G49" s="14">
        <v>54</v>
      </c>
      <c r="H49" s="15">
        <v>4</v>
      </c>
      <c r="I49" s="3" t="str">
        <f>VLOOKUP(A49,様式第10号事業費及び積算根拠資料!$A$6:$M$105,9,FALSE)</f>
        <v>光束500lm以上</v>
      </c>
      <c r="J49" s="16"/>
      <c r="K49" s="16"/>
    </row>
    <row r="50" spans="1:11" s="21" customFormat="1" x14ac:dyDescent="0.4">
      <c r="A50" s="16" t="str">
        <f t="shared" si="0"/>
        <v>白熱球IL100W  ダウンライト  調光付埋込型190</v>
      </c>
      <c r="B50" s="23">
        <v>45</v>
      </c>
      <c r="C50" s="29" t="s">
        <v>43</v>
      </c>
      <c r="D50" s="18" t="s">
        <v>315</v>
      </c>
      <c r="E50" s="14" t="s">
        <v>272</v>
      </c>
      <c r="F50" s="15">
        <v>1</v>
      </c>
      <c r="G50" s="14">
        <v>90</v>
      </c>
      <c r="H50" s="15">
        <v>6</v>
      </c>
      <c r="I50" s="3" t="str">
        <f>VLOOKUP(A50,様式第10号事業費及び積算根拠資料!$A$6:$M$105,9,FALSE)</f>
        <v>光束8000lm以上</v>
      </c>
      <c r="J50" s="16"/>
      <c r="K50" s="16"/>
    </row>
    <row r="51" spans="1:11" x14ac:dyDescent="0.4">
      <c r="A51" s="16" t="str">
        <f t="shared" si="0"/>
        <v>白熱球IL100Wスポットライト  センサー付  防雨型直付型190</v>
      </c>
      <c r="B51" s="23">
        <v>46</v>
      </c>
      <c r="C51" s="29" t="s">
        <v>43</v>
      </c>
      <c r="D51" s="20" t="s">
        <v>314</v>
      </c>
      <c r="E51" s="14" t="s">
        <v>292</v>
      </c>
      <c r="F51" s="15">
        <v>1</v>
      </c>
      <c r="G51" s="14">
        <v>90</v>
      </c>
      <c r="H51" s="15">
        <v>2</v>
      </c>
      <c r="I51" s="3" t="str">
        <f>VLOOKUP(A51,様式第10号事業費及び積算根拠資料!$A$6:$M$105,9,FALSE)</f>
        <v>光束800lm以上</v>
      </c>
    </row>
    <row r="52" spans="1:11" x14ac:dyDescent="0.4">
      <c r="A52" s="16" t="str">
        <f t="shared" si="0"/>
        <v>コップ灯  防雨型直付型154</v>
      </c>
      <c r="B52" s="15">
        <v>47</v>
      </c>
      <c r="C52" s="28" t="s">
        <v>43</v>
      </c>
      <c r="D52" s="18" t="s">
        <v>318</v>
      </c>
      <c r="E52" s="14" t="s">
        <v>292</v>
      </c>
      <c r="F52" s="15">
        <v>1</v>
      </c>
      <c r="G52" s="14">
        <v>54</v>
      </c>
      <c r="H52" s="15">
        <v>4</v>
      </c>
      <c r="I52" s="3" t="str">
        <f>VLOOKUP(A52,様式第10号事業費及び積算根拠資料!$A$6:$M$105,9,FALSE)</f>
        <v>光束500lm以上</v>
      </c>
    </row>
    <row r="53" spans="1:11" x14ac:dyDescent="0.4">
      <c r="A53" s="16" t="str">
        <f t="shared" si="0"/>
        <v>コップ灯  防雨型直付型154</v>
      </c>
      <c r="B53" s="15">
        <v>48</v>
      </c>
      <c r="C53" s="28" t="s">
        <v>106</v>
      </c>
      <c r="D53" s="18" t="s">
        <v>318</v>
      </c>
      <c r="E53" s="14" t="s">
        <v>292</v>
      </c>
      <c r="F53" s="15">
        <v>1</v>
      </c>
      <c r="G53" s="14">
        <v>54</v>
      </c>
      <c r="H53" s="15">
        <v>4</v>
      </c>
      <c r="I53" s="3" t="str">
        <f>VLOOKUP(A53,様式第10号事業費及び積算根拠資料!$A$6:$M$105,9,FALSE)</f>
        <v>光束500lm以上</v>
      </c>
    </row>
    <row r="54" spans="1:11" x14ac:dyDescent="0.4">
      <c r="A54" s="16" t="str">
        <f t="shared" si="0"/>
        <v>HID100W  外灯外灯1114.5</v>
      </c>
      <c r="B54" s="15">
        <v>49</v>
      </c>
      <c r="C54" s="28" t="s">
        <v>106</v>
      </c>
      <c r="D54" s="1" t="s">
        <v>339</v>
      </c>
      <c r="E54" s="110" t="s">
        <v>253</v>
      </c>
      <c r="F54" s="15">
        <v>1</v>
      </c>
      <c r="G54" s="14">
        <v>114.5</v>
      </c>
      <c r="H54" s="15">
        <v>9</v>
      </c>
      <c r="I54" s="3" t="str">
        <f>VLOOKUP(A54,様式第10号事業費及び積算根拠資料!$A$6:$M$105,9,FALSE)</f>
        <v>LST4-60</v>
      </c>
    </row>
    <row r="55" spans="1:11" x14ac:dyDescent="0.4">
      <c r="A55" s="16" t="str">
        <f t="shared" si="0"/>
        <v>HID100W  外灯外灯1114.5</v>
      </c>
      <c r="B55" s="15">
        <v>50</v>
      </c>
      <c r="C55" s="28" t="s">
        <v>106</v>
      </c>
      <c r="D55" s="1" t="s">
        <v>339</v>
      </c>
      <c r="E55" s="110" t="s">
        <v>253</v>
      </c>
      <c r="F55" s="15">
        <v>1</v>
      </c>
      <c r="G55" s="14">
        <v>114.5</v>
      </c>
      <c r="H55" s="15">
        <v>2</v>
      </c>
      <c r="I55" s="3" t="str">
        <f>VLOOKUP(A55,様式第10号事業費及び積算根拠資料!$A$6:$M$105,9,FALSE)</f>
        <v>LST4-60</v>
      </c>
    </row>
    <row r="56" spans="1:11" x14ac:dyDescent="0.4">
      <c r="A56" s="16" t="str">
        <f t="shared" si="0"/>
        <v>丸ブラケット  防雨型直付型160</v>
      </c>
      <c r="B56" s="15">
        <v>51</v>
      </c>
      <c r="C56" s="28" t="s">
        <v>106</v>
      </c>
      <c r="D56" s="1" t="s">
        <v>317</v>
      </c>
      <c r="E56" s="110" t="s">
        <v>292</v>
      </c>
      <c r="F56" s="15">
        <v>1</v>
      </c>
      <c r="G56" s="14">
        <v>60</v>
      </c>
      <c r="H56" s="15">
        <v>1</v>
      </c>
      <c r="I56" s="3" t="str">
        <f>VLOOKUP(A56,様式第10号事業費及び積算根拠資料!$A$6:$M$105,9,FALSE)</f>
        <v>光束750lm以上</v>
      </c>
    </row>
    <row r="57" spans="1:11" s="7" customFormat="1" x14ac:dyDescent="0.4">
      <c r="B57" s="15"/>
      <c r="C57" s="28"/>
      <c r="D57" s="191" t="s">
        <v>375</v>
      </c>
      <c r="E57" s="192"/>
      <c r="F57" s="192"/>
      <c r="G57" s="193"/>
      <c r="H57" s="15">
        <f>SUM(H6:H56)</f>
        <v>648</v>
      </c>
      <c r="I57" s="3"/>
      <c r="J57" s="16"/>
      <c r="K57" s="16"/>
    </row>
    <row r="58" spans="1:11" s="7" customFormat="1" x14ac:dyDescent="0.4">
      <c r="B58" s="13"/>
      <c r="C58" s="30"/>
      <c r="D58" s="19"/>
      <c r="E58" s="12"/>
      <c r="F58" s="13"/>
      <c r="G58" s="12"/>
      <c r="H58" s="13"/>
      <c r="J58" s="16"/>
      <c r="K58" s="16"/>
    </row>
  </sheetData>
  <autoFilter ref="B5:K58" xr:uid="{2060964C-CC4C-4DBA-A8A6-4BCB2D2949D1}">
    <sortState ref="B43:K52">
      <sortCondition descending="1" ref="D5:D58"/>
    </sortState>
  </autoFilter>
  <mergeCells count="3">
    <mergeCell ref="D4:H4"/>
    <mergeCell ref="I4:I5"/>
    <mergeCell ref="D57:G57"/>
  </mergeCells>
  <phoneticPr fontId="3"/>
  <pageMargins left="0.7" right="0.7" top="0.75" bottom="0.75" header="0.3" footer="0.3"/>
  <pageSetup paperSize="9" scale="64" fitToHeight="0" orientation="portrait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58BBC-4BD4-4F3F-ADD9-8FB43D120BC2}">
  <sheetPr>
    <pageSetUpPr fitToPage="1"/>
  </sheetPr>
  <dimension ref="A1:AH66"/>
  <sheetViews>
    <sheetView topLeftCell="I45" zoomScaleNormal="100" workbookViewId="0">
      <selection activeCell="U56" sqref="U56"/>
    </sheetView>
  </sheetViews>
  <sheetFormatPr defaultRowHeight="12.75" x14ac:dyDescent="0.4"/>
  <cols>
    <col min="1" max="1" width="19.875" style="58" customWidth="1"/>
    <col min="2" max="2" width="8.875" style="58" customWidth="1"/>
    <col min="3" max="3" width="8.625" style="58" customWidth="1"/>
    <col min="4" max="4" width="8.875" style="58" customWidth="1"/>
    <col min="5" max="6" width="8.625" style="58" customWidth="1"/>
    <col min="7" max="7" width="8.875" style="58" customWidth="1"/>
    <col min="8" max="9" width="8.625" style="58" customWidth="1"/>
    <col min="10" max="10" width="8.875" style="58" customWidth="1"/>
    <col min="11" max="11" width="8.625" style="58" customWidth="1"/>
    <col min="12" max="12" width="8.875" style="58" customWidth="1"/>
    <col min="13" max="14" width="8.625" style="58" customWidth="1"/>
    <col min="15" max="15" width="8.875" style="58" customWidth="1"/>
    <col min="16" max="16" width="8.625" style="58" customWidth="1"/>
    <col min="17" max="17" width="8.875" style="58" customWidth="1"/>
    <col min="18" max="19" width="8.625" style="58" customWidth="1"/>
    <col min="20" max="20" width="10" style="58" customWidth="1"/>
    <col min="21" max="21" width="11.125" style="58" customWidth="1"/>
    <col min="22" max="22" width="8.625" style="58" customWidth="1"/>
    <col min="23" max="23" width="8.875" style="58" customWidth="1"/>
    <col min="24" max="25" width="8.625" style="58" customWidth="1"/>
    <col min="26" max="26" width="8.875" style="58" customWidth="1"/>
    <col min="27" max="28" width="8.625" style="58" customWidth="1"/>
    <col min="29" max="29" width="8.875" style="58" customWidth="1"/>
    <col min="30" max="30" width="8.625" style="58" customWidth="1"/>
    <col min="31" max="31" width="8.875" style="58" customWidth="1"/>
    <col min="32" max="32" width="12.5" style="58" customWidth="1"/>
    <col min="33" max="33" width="12.125" style="58" customWidth="1"/>
    <col min="34" max="16384" width="9" style="58"/>
  </cols>
  <sheetData>
    <row r="1" spans="1:34" ht="24.75" customHeight="1" x14ac:dyDescent="0.4">
      <c r="A1" s="203" t="s">
        <v>159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3"/>
      <c r="AA1" s="203"/>
      <c r="AB1" s="203"/>
      <c r="AC1" s="203"/>
      <c r="AD1" s="203"/>
      <c r="AE1" s="203"/>
      <c r="AF1" s="203"/>
      <c r="AG1" s="203"/>
      <c r="AH1" s="57"/>
    </row>
    <row r="2" spans="1:34" ht="17.25" customHeight="1" x14ac:dyDescent="0.4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9" t="s">
        <v>160</v>
      </c>
      <c r="AD2" s="59"/>
      <c r="AE2" s="59"/>
      <c r="AF2" s="59"/>
      <c r="AG2" s="59"/>
      <c r="AH2" s="57"/>
    </row>
    <row r="3" spans="1:34" ht="17.25" customHeight="1" x14ac:dyDescent="0.4">
      <c r="A3" s="59" t="s">
        <v>161</v>
      </c>
      <c r="B3" s="59"/>
      <c r="C3" s="59"/>
      <c r="D3" s="60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9" t="s">
        <v>162</v>
      </c>
      <c r="AD3" s="57"/>
      <c r="AE3" s="57"/>
      <c r="AF3" s="57"/>
      <c r="AG3" s="57"/>
      <c r="AH3" s="57"/>
    </row>
    <row r="4" spans="1:34" ht="17.25" customHeight="1" x14ac:dyDescent="0.4">
      <c r="A4" s="204" t="s">
        <v>163</v>
      </c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4"/>
      <c r="AC4" s="204"/>
      <c r="AD4" s="204"/>
      <c r="AE4" s="204"/>
      <c r="AF4" s="204"/>
      <c r="AG4" s="204"/>
      <c r="AH4" s="57"/>
    </row>
    <row r="5" spans="1:34" ht="15.75" customHeight="1" x14ac:dyDescent="0.4">
      <c r="A5" s="205" t="s">
        <v>164</v>
      </c>
      <c r="B5" s="205" t="s">
        <v>165</v>
      </c>
      <c r="C5" s="208" t="s">
        <v>166</v>
      </c>
      <c r="D5" s="209"/>
      <c r="E5" s="210" t="s">
        <v>167</v>
      </c>
      <c r="F5" s="213" t="s">
        <v>168</v>
      </c>
      <c r="G5" s="216" t="s">
        <v>169</v>
      </c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20" t="s">
        <v>170</v>
      </c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21"/>
      <c r="AF5" s="210" t="s">
        <v>171</v>
      </c>
      <c r="AG5" s="194" t="s">
        <v>172</v>
      </c>
      <c r="AH5" s="57"/>
    </row>
    <row r="6" spans="1:34" ht="15.75" customHeight="1" x14ac:dyDescent="0.4">
      <c r="A6" s="206"/>
      <c r="B6" s="207"/>
      <c r="C6" s="61" t="s">
        <v>173</v>
      </c>
      <c r="D6" s="62" t="s">
        <v>174</v>
      </c>
      <c r="E6" s="211"/>
      <c r="F6" s="214"/>
      <c r="G6" s="218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22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23"/>
      <c r="AF6" s="211"/>
      <c r="AG6" s="195"/>
      <c r="AH6" s="57"/>
    </row>
    <row r="7" spans="1:34" ht="31.5" customHeight="1" x14ac:dyDescent="0.4">
      <c r="A7" s="207"/>
      <c r="B7" s="63" t="s">
        <v>175</v>
      </c>
      <c r="C7" s="63" t="s">
        <v>176</v>
      </c>
      <c r="D7" s="63" t="s">
        <v>176</v>
      </c>
      <c r="E7" s="212"/>
      <c r="F7" s="215"/>
      <c r="G7" s="61" t="s">
        <v>153</v>
      </c>
      <c r="H7" s="61" t="s">
        <v>154</v>
      </c>
      <c r="I7" s="61" t="s">
        <v>155</v>
      </c>
      <c r="J7" s="64" t="s">
        <v>156</v>
      </c>
      <c r="K7" s="64" t="s">
        <v>157</v>
      </c>
      <c r="L7" s="64" t="s">
        <v>158</v>
      </c>
      <c r="M7" s="64" t="s">
        <v>177</v>
      </c>
      <c r="N7" s="64" t="s">
        <v>148</v>
      </c>
      <c r="O7" s="64" t="s">
        <v>149</v>
      </c>
      <c r="P7" s="64" t="s">
        <v>150</v>
      </c>
      <c r="Q7" s="64" t="s">
        <v>151</v>
      </c>
      <c r="R7" s="64" t="s">
        <v>152</v>
      </c>
      <c r="S7" s="81" t="s">
        <v>178</v>
      </c>
      <c r="T7" s="85" t="s">
        <v>153</v>
      </c>
      <c r="U7" s="64" t="s">
        <v>154</v>
      </c>
      <c r="V7" s="61" t="s">
        <v>155</v>
      </c>
      <c r="W7" s="64" t="s">
        <v>156</v>
      </c>
      <c r="X7" s="64" t="s">
        <v>157</v>
      </c>
      <c r="Y7" s="64" t="s">
        <v>158</v>
      </c>
      <c r="Z7" s="64" t="s">
        <v>177</v>
      </c>
      <c r="AA7" s="64" t="s">
        <v>148</v>
      </c>
      <c r="AB7" s="64" t="s">
        <v>149</v>
      </c>
      <c r="AC7" s="64" t="s">
        <v>150</v>
      </c>
      <c r="AD7" s="64" t="s">
        <v>151</v>
      </c>
      <c r="AE7" s="64" t="s">
        <v>152</v>
      </c>
      <c r="AF7" s="212"/>
      <c r="AG7" s="196"/>
      <c r="AH7" s="57"/>
    </row>
    <row r="8" spans="1:34" ht="22.35" customHeight="1" x14ac:dyDescent="0.4">
      <c r="A8" s="65" t="s">
        <v>179</v>
      </c>
      <c r="B8" s="66">
        <v>1506.5</v>
      </c>
      <c r="C8" s="67">
        <v>14.24</v>
      </c>
      <c r="D8" s="67">
        <v>13.4</v>
      </c>
      <c r="E8" s="68">
        <v>104</v>
      </c>
      <c r="F8" s="68">
        <v>100</v>
      </c>
      <c r="G8" s="69">
        <v>18000</v>
      </c>
      <c r="H8" s="69">
        <v>15000</v>
      </c>
      <c r="I8" s="69">
        <v>16000</v>
      </c>
      <c r="J8" s="69">
        <v>16000</v>
      </c>
      <c r="K8" s="69">
        <v>18000</v>
      </c>
      <c r="L8" s="69">
        <v>17000</v>
      </c>
      <c r="M8" s="69">
        <v>18000</v>
      </c>
      <c r="N8" s="69">
        <v>15000</v>
      </c>
      <c r="O8" s="69">
        <v>17000</v>
      </c>
      <c r="P8" s="69">
        <v>21000</v>
      </c>
      <c r="Q8" s="69">
        <v>17000</v>
      </c>
      <c r="R8" s="69">
        <v>12000</v>
      </c>
      <c r="S8" s="82">
        <v>200000</v>
      </c>
      <c r="T8" s="86">
        <v>374374</v>
      </c>
      <c r="U8" s="69">
        <v>334174</v>
      </c>
      <c r="V8" s="69">
        <v>347574</v>
      </c>
      <c r="W8" s="69">
        <v>347574</v>
      </c>
      <c r="X8" s="69">
        <v>374374</v>
      </c>
      <c r="Y8" s="69">
        <v>360974</v>
      </c>
      <c r="Z8" s="69">
        <v>374374</v>
      </c>
      <c r="AA8" s="69">
        <v>334174</v>
      </c>
      <c r="AB8" s="69">
        <v>360974</v>
      </c>
      <c r="AC8" s="69">
        <v>432214</v>
      </c>
      <c r="AD8" s="69">
        <v>375254</v>
      </c>
      <c r="AE8" s="69">
        <v>304054</v>
      </c>
      <c r="AF8" s="69">
        <f>SUM(T8:Y8)</f>
        <v>2139044</v>
      </c>
      <c r="AG8" s="69">
        <v>4320088</v>
      </c>
      <c r="AH8" s="57"/>
    </row>
    <row r="9" spans="1:34" ht="22.35" customHeight="1" x14ac:dyDescent="0.4">
      <c r="A9" s="65" t="s">
        <v>180</v>
      </c>
      <c r="B9" s="66">
        <v>1506.5</v>
      </c>
      <c r="C9" s="67">
        <v>14.24</v>
      </c>
      <c r="D9" s="67">
        <v>13.4</v>
      </c>
      <c r="E9" s="68">
        <v>69</v>
      </c>
      <c r="F9" s="68">
        <v>100</v>
      </c>
      <c r="G9" s="69">
        <v>14000</v>
      </c>
      <c r="H9" s="69">
        <v>11000</v>
      </c>
      <c r="I9" s="69">
        <v>12000</v>
      </c>
      <c r="J9" s="69">
        <v>14000</v>
      </c>
      <c r="K9" s="69">
        <v>14000</v>
      </c>
      <c r="L9" s="69">
        <v>14000</v>
      </c>
      <c r="M9" s="69">
        <v>12000</v>
      </c>
      <c r="N9" s="69">
        <v>10000</v>
      </c>
      <c r="O9" s="69">
        <v>11000</v>
      </c>
      <c r="P9" s="69">
        <v>18000</v>
      </c>
      <c r="Q9" s="69">
        <v>17000</v>
      </c>
      <c r="R9" s="69">
        <v>9000</v>
      </c>
      <c r="S9" s="82">
        <v>156000</v>
      </c>
      <c r="T9" s="86">
        <v>275956</v>
      </c>
      <c r="U9" s="69">
        <v>235756</v>
      </c>
      <c r="V9" s="69">
        <v>249156</v>
      </c>
      <c r="W9" s="69">
        <v>275956</v>
      </c>
      <c r="X9" s="69">
        <v>275956</v>
      </c>
      <c r="Y9" s="69">
        <v>275956</v>
      </c>
      <c r="Z9" s="69">
        <v>249156</v>
      </c>
      <c r="AA9" s="69">
        <v>222356</v>
      </c>
      <c r="AB9" s="69">
        <v>235756</v>
      </c>
      <c r="AC9" s="69">
        <v>344676</v>
      </c>
      <c r="AD9" s="69">
        <v>330436</v>
      </c>
      <c r="AE9" s="69">
        <v>216516</v>
      </c>
      <c r="AF9" s="69">
        <f t="shared" ref="AF9:AF59" si="0">SUM(T9:Y9)</f>
        <v>1588736</v>
      </c>
      <c r="AG9" s="69">
        <v>3187632</v>
      </c>
      <c r="AH9" s="57"/>
    </row>
    <row r="10" spans="1:34" ht="22.35" customHeight="1" x14ac:dyDescent="0.4">
      <c r="A10" s="65" t="s">
        <v>181</v>
      </c>
      <c r="B10" s="66">
        <v>1506.5</v>
      </c>
      <c r="C10" s="67">
        <v>14.24</v>
      </c>
      <c r="D10" s="67">
        <v>13.4</v>
      </c>
      <c r="E10" s="68">
        <v>69</v>
      </c>
      <c r="F10" s="68">
        <v>100</v>
      </c>
      <c r="G10" s="69">
        <v>12000</v>
      </c>
      <c r="H10" s="69">
        <v>9000</v>
      </c>
      <c r="I10" s="69">
        <v>10000</v>
      </c>
      <c r="J10" s="69">
        <v>11000</v>
      </c>
      <c r="K10" s="69">
        <v>13000</v>
      </c>
      <c r="L10" s="69">
        <v>12000</v>
      </c>
      <c r="M10" s="69">
        <v>11000</v>
      </c>
      <c r="N10" s="69">
        <v>9000</v>
      </c>
      <c r="O10" s="69">
        <v>9000</v>
      </c>
      <c r="P10" s="69">
        <v>15000</v>
      </c>
      <c r="Q10" s="69">
        <v>16000</v>
      </c>
      <c r="R10" s="69">
        <v>9000</v>
      </c>
      <c r="S10" s="82">
        <v>136000</v>
      </c>
      <c r="T10" s="86">
        <v>249156</v>
      </c>
      <c r="U10" s="69">
        <v>208956</v>
      </c>
      <c r="V10" s="69">
        <v>222356</v>
      </c>
      <c r="W10" s="69">
        <v>235756</v>
      </c>
      <c r="X10" s="69">
        <v>262556</v>
      </c>
      <c r="Y10" s="69">
        <v>249156</v>
      </c>
      <c r="Z10" s="69">
        <v>235756</v>
      </c>
      <c r="AA10" s="69">
        <v>208956</v>
      </c>
      <c r="AB10" s="69">
        <v>208956</v>
      </c>
      <c r="AC10" s="69">
        <v>301956</v>
      </c>
      <c r="AD10" s="69">
        <v>316196</v>
      </c>
      <c r="AE10" s="69">
        <v>216516</v>
      </c>
      <c r="AF10" s="69">
        <f t="shared" si="0"/>
        <v>1427936</v>
      </c>
      <c r="AG10" s="69">
        <v>2916272</v>
      </c>
      <c r="AH10" s="57"/>
    </row>
    <row r="11" spans="1:34" ht="22.35" customHeight="1" x14ac:dyDescent="0.4">
      <c r="A11" s="65" t="s">
        <v>182</v>
      </c>
      <c r="B11" s="66">
        <v>1506.5</v>
      </c>
      <c r="C11" s="67">
        <v>14.24</v>
      </c>
      <c r="D11" s="67">
        <v>13.4</v>
      </c>
      <c r="E11" s="68">
        <v>69</v>
      </c>
      <c r="F11" s="68">
        <v>100</v>
      </c>
      <c r="G11" s="69">
        <v>11000</v>
      </c>
      <c r="H11" s="69">
        <v>8000</v>
      </c>
      <c r="I11" s="69">
        <v>9000</v>
      </c>
      <c r="J11" s="69">
        <v>10000</v>
      </c>
      <c r="K11" s="69">
        <v>11000</v>
      </c>
      <c r="L11" s="69">
        <v>11000</v>
      </c>
      <c r="M11" s="69">
        <v>9000</v>
      </c>
      <c r="N11" s="69">
        <v>7000</v>
      </c>
      <c r="O11" s="69">
        <v>9000</v>
      </c>
      <c r="P11" s="69">
        <v>16000</v>
      </c>
      <c r="Q11" s="69">
        <v>16000</v>
      </c>
      <c r="R11" s="69">
        <v>7000</v>
      </c>
      <c r="S11" s="82">
        <v>124000</v>
      </c>
      <c r="T11" s="86">
        <v>235756</v>
      </c>
      <c r="U11" s="69">
        <v>195556</v>
      </c>
      <c r="V11" s="69">
        <v>208956</v>
      </c>
      <c r="W11" s="69">
        <v>222356</v>
      </c>
      <c r="X11" s="69">
        <v>235756</v>
      </c>
      <c r="Y11" s="69">
        <v>235756</v>
      </c>
      <c r="Z11" s="69">
        <v>208956</v>
      </c>
      <c r="AA11" s="69">
        <v>182156</v>
      </c>
      <c r="AB11" s="69">
        <v>208956</v>
      </c>
      <c r="AC11" s="69">
        <v>316196</v>
      </c>
      <c r="AD11" s="69">
        <v>316196</v>
      </c>
      <c r="AE11" s="69">
        <v>188036</v>
      </c>
      <c r="AF11" s="69">
        <f t="shared" si="0"/>
        <v>1334136</v>
      </c>
      <c r="AG11" s="69">
        <v>2754632</v>
      </c>
      <c r="AH11" s="57"/>
    </row>
    <row r="12" spans="1:34" ht="22.35" customHeight="1" x14ac:dyDescent="0.4">
      <c r="A12" s="65" t="s">
        <v>183</v>
      </c>
      <c r="B12" s="66">
        <v>1506.5</v>
      </c>
      <c r="C12" s="67">
        <v>14.24</v>
      </c>
      <c r="D12" s="67">
        <v>13.4</v>
      </c>
      <c r="E12" s="68">
        <v>45</v>
      </c>
      <c r="F12" s="68">
        <v>100</v>
      </c>
      <c r="G12" s="69">
        <v>6000</v>
      </c>
      <c r="H12" s="69">
        <v>5000</v>
      </c>
      <c r="I12" s="69">
        <v>5000</v>
      </c>
      <c r="J12" s="69">
        <v>7000</v>
      </c>
      <c r="K12" s="69">
        <v>9000</v>
      </c>
      <c r="L12" s="69">
        <v>7000</v>
      </c>
      <c r="M12" s="69">
        <v>6000</v>
      </c>
      <c r="N12" s="69">
        <v>5000</v>
      </c>
      <c r="O12" s="69">
        <v>5000</v>
      </c>
      <c r="P12" s="69">
        <v>7000</v>
      </c>
      <c r="Q12" s="69">
        <v>7000</v>
      </c>
      <c r="R12" s="69">
        <v>4000</v>
      </c>
      <c r="S12" s="82">
        <v>73000</v>
      </c>
      <c r="T12" s="86">
        <v>138023</v>
      </c>
      <c r="U12" s="69">
        <v>124623</v>
      </c>
      <c r="V12" s="69">
        <v>124623</v>
      </c>
      <c r="W12" s="69">
        <v>151423</v>
      </c>
      <c r="X12" s="69">
        <v>178223</v>
      </c>
      <c r="Y12" s="69">
        <v>151423</v>
      </c>
      <c r="Z12" s="69">
        <v>138023</v>
      </c>
      <c r="AA12" s="69">
        <v>124623</v>
      </c>
      <c r="AB12" s="69">
        <v>124623</v>
      </c>
      <c r="AC12" s="69">
        <v>157303</v>
      </c>
      <c r="AD12" s="69">
        <v>157303</v>
      </c>
      <c r="AE12" s="69">
        <v>114583</v>
      </c>
      <c r="AF12" s="69">
        <f t="shared" si="0"/>
        <v>868338</v>
      </c>
      <c r="AG12" s="69">
        <v>1684796</v>
      </c>
      <c r="AH12" s="57"/>
    </row>
    <row r="13" spans="1:34" ht="22.35" customHeight="1" x14ac:dyDescent="0.4">
      <c r="A13" s="65" t="s">
        <v>184</v>
      </c>
      <c r="B13" s="66">
        <v>1506.5</v>
      </c>
      <c r="C13" s="67">
        <v>14.24</v>
      </c>
      <c r="D13" s="67">
        <v>13.4</v>
      </c>
      <c r="E13" s="68">
        <v>76</v>
      </c>
      <c r="F13" s="68">
        <v>100</v>
      </c>
      <c r="G13" s="69">
        <v>13000</v>
      </c>
      <c r="H13" s="69">
        <v>12000</v>
      </c>
      <c r="I13" s="69">
        <v>13000</v>
      </c>
      <c r="J13" s="69">
        <v>13000</v>
      </c>
      <c r="K13" s="69">
        <v>16000</v>
      </c>
      <c r="L13" s="69">
        <v>16000</v>
      </c>
      <c r="M13" s="69">
        <v>13000</v>
      </c>
      <c r="N13" s="69">
        <v>11000</v>
      </c>
      <c r="O13" s="69">
        <v>12000</v>
      </c>
      <c r="P13" s="69">
        <v>17000</v>
      </c>
      <c r="Q13" s="69">
        <v>17000</v>
      </c>
      <c r="R13" s="69">
        <v>9000</v>
      </c>
      <c r="S13" s="82">
        <v>162000</v>
      </c>
      <c r="T13" s="86">
        <v>271519</v>
      </c>
      <c r="U13" s="69">
        <v>258119</v>
      </c>
      <c r="V13" s="69">
        <v>271519</v>
      </c>
      <c r="W13" s="69">
        <v>271519</v>
      </c>
      <c r="X13" s="69">
        <v>311719</v>
      </c>
      <c r="Y13" s="69">
        <v>311719</v>
      </c>
      <c r="Z13" s="69">
        <v>271519</v>
      </c>
      <c r="AA13" s="69">
        <v>244719</v>
      </c>
      <c r="AB13" s="69">
        <v>258119</v>
      </c>
      <c r="AC13" s="69">
        <v>339399</v>
      </c>
      <c r="AD13" s="69">
        <v>339399</v>
      </c>
      <c r="AE13" s="69">
        <v>225479</v>
      </c>
      <c r="AF13" s="69">
        <f t="shared" si="0"/>
        <v>1696114</v>
      </c>
      <c r="AG13" s="69">
        <v>3374748</v>
      </c>
      <c r="AH13" s="57"/>
    </row>
    <row r="14" spans="1:34" ht="22.35" customHeight="1" x14ac:dyDescent="0.4">
      <c r="A14" s="65" t="s">
        <v>185</v>
      </c>
      <c r="B14" s="66">
        <v>1506.5</v>
      </c>
      <c r="C14" s="67">
        <v>14.24</v>
      </c>
      <c r="D14" s="67">
        <v>13.4</v>
      </c>
      <c r="E14" s="68">
        <v>38</v>
      </c>
      <c r="F14" s="68">
        <v>100</v>
      </c>
      <c r="G14" s="69">
        <v>5000</v>
      </c>
      <c r="H14" s="69">
        <v>6000</v>
      </c>
      <c r="I14" s="69">
        <v>2000</v>
      </c>
      <c r="J14" s="69">
        <v>2000</v>
      </c>
      <c r="K14" s="69">
        <v>2000</v>
      </c>
      <c r="L14" s="69">
        <v>3000</v>
      </c>
      <c r="M14" s="69">
        <v>2000</v>
      </c>
      <c r="N14" s="69">
        <v>2000</v>
      </c>
      <c r="O14" s="69">
        <v>2000</v>
      </c>
      <c r="P14" s="69">
        <v>2000</v>
      </c>
      <c r="Q14" s="69">
        <v>2000</v>
      </c>
      <c r="R14" s="69">
        <v>2000</v>
      </c>
      <c r="S14" s="82">
        <v>32000</v>
      </c>
      <c r="T14" s="86">
        <v>115659</v>
      </c>
      <c r="U14" s="69">
        <v>129059</v>
      </c>
      <c r="V14" s="69">
        <v>75459</v>
      </c>
      <c r="W14" s="69">
        <v>75459</v>
      </c>
      <c r="X14" s="69">
        <v>75459</v>
      </c>
      <c r="Y14" s="69">
        <v>88859</v>
      </c>
      <c r="Z14" s="69">
        <v>75459</v>
      </c>
      <c r="AA14" s="69">
        <v>75459</v>
      </c>
      <c r="AB14" s="69">
        <v>75459</v>
      </c>
      <c r="AC14" s="69">
        <v>77139</v>
      </c>
      <c r="AD14" s="69">
        <v>77139</v>
      </c>
      <c r="AE14" s="69">
        <v>77139</v>
      </c>
      <c r="AF14" s="69">
        <f t="shared" si="0"/>
        <v>559954</v>
      </c>
      <c r="AG14" s="69">
        <v>1017748</v>
      </c>
      <c r="AH14" s="57"/>
    </row>
    <row r="15" spans="1:34" ht="22.35" customHeight="1" x14ac:dyDescent="0.4">
      <c r="A15" s="65" t="s">
        <v>186</v>
      </c>
      <c r="B15" s="66">
        <v>1506.5</v>
      </c>
      <c r="C15" s="67">
        <v>14.24</v>
      </c>
      <c r="D15" s="67">
        <v>13.4</v>
      </c>
      <c r="E15" s="68">
        <v>76</v>
      </c>
      <c r="F15" s="68">
        <v>100</v>
      </c>
      <c r="G15" s="69">
        <v>14000</v>
      </c>
      <c r="H15" s="69">
        <v>11000</v>
      </c>
      <c r="I15" s="69">
        <v>12000</v>
      </c>
      <c r="J15" s="69">
        <v>17000</v>
      </c>
      <c r="K15" s="69">
        <v>17000</v>
      </c>
      <c r="L15" s="69">
        <v>17000</v>
      </c>
      <c r="M15" s="69">
        <v>15000</v>
      </c>
      <c r="N15" s="69">
        <v>10000</v>
      </c>
      <c r="O15" s="69">
        <v>11000</v>
      </c>
      <c r="P15" s="69">
        <v>17000</v>
      </c>
      <c r="Q15" s="69">
        <v>16000</v>
      </c>
      <c r="R15" s="69">
        <v>10000</v>
      </c>
      <c r="S15" s="82">
        <v>167000</v>
      </c>
      <c r="T15" s="86">
        <v>284919</v>
      </c>
      <c r="U15" s="69">
        <v>244719</v>
      </c>
      <c r="V15" s="69">
        <v>258119</v>
      </c>
      <c r="W15" s="69">
        <v>325119</v>
      </c>
      <c r="X15" s="69">
        <v>325119</v>
      </c>
      <c r="Y15" s="69">
        <v>325119</v>
      </c>
      <c r="Z15" s="69">
        <v>298319</v>
      </c>
      <c r="AA15" s="69">
        <v>231319</v>
      </c>
      <c r="AB15" s="69">
        <v>244719</v>
      </c>
      <c r="AC15" s="69">
        <v>339399</v>
      </c>
      <c r="AD15" s="69">
        <v>325159</v>
      </c>
      <c r="AE15" s="69">
        <v>239719</v>
      </c>
      <c r="AF15" s="69">
        <f t="shared" si="0"/>
        <v>1763114</v>
      </c>
      <c r="AG15" s="69">
        <v>3441748</v>
      </c>
      <c r="AH15" s="57"/>
    </row>
    <row r="16" spans="1:34" ht="22.35" customHeight="1" x14ac:dyDescent="0.4">
      <c r="A16" s="65" t="s">
        <v>187</v>
      </c>
      <c r="B16" s="66">
        <v>1506.5</v>
      </c>
      <c r="C16" s="67">
        <v>14.24</v>
      </c>
      <c r="D16" s="67">
        <v>13.4</v>
      </c>
      <c r="E16" s="68">
        <v>42</v>
      </c>
      <c r="F16" s="68">
        <v>100</v>
      </c>
      <c r="G16" s="69">
        <v>6000</v>
      </c>
      <c r="H16" s="69">
        <v>5000</v>
      </c>
      <c r="I16" s="69">
        <v>5000</v>
      </c>
      <c r="J16" s="69">
        <v>6000</v>
      </c>
      <c r="K16" s="69">
        <v>6000</v>
      </c>
      <c r="L16" s="69">
        <v>6000</v>
      </c>
      <c r="M16" s="69">
        <v>6000</v>
      </c>
      <c r="N16" s="69">
        <v>5000</v>
      </c>
      <c r="O16" s="69">
        <v>5000</v>
      </c>
      <c r="P16" s="69">
        <v>9000</v>
      </c>
      <c r="Q16" s="69">
        <v>8000</v>
      </c>
      <c r="R16" s="69">
        <v>4000</v>
      </c>
      <c r="S16" s="82">
        <v>71000</v>
      </c>
      <c r="T16" s="86">
        <v>134182</v>
      </c>
      <c r="U16" s="69">
        <v>120782</v>
      </c>
      <c r="V16" s="69">
        <v>120782</v>
      </c>
      <c r="W16" s="69">
        <v>134182</v>
      </c>
      <c r="X16" s="69">
        <v>134182</v>
      </c>
      <c r="Y16" s="69">
        <v>134182</v>
      </c>
      <c r="Z16" s="69">
        <v>134182</v>
      </c>
      <c r="AA16" s="69">
        <v>120782</v>
      </c>
      <c r="AB16" s="69">
        <v>120782</v>
      </c>
      <c r="AC16" s="69">
        <v>181942</v>
      </c>
      <c r="AD16" s="69">
        <v>167702</v>
      </c>
      <c r="AE16" s="69">
        <v>110742</v>
      </c>
      <c r="AF16" s="69">
        <f t="shared" si="0"/>
        <v>778292</v>
      </c>
      <c r="AG16" s="69">
        <v>1614424</v>
      </c>
      <c r="AH16" s="57"/>
    </row>
    <row r="17" spans="1:34" ht="22.35" customHeight="1" x14ac:dyDescent="0.4">
      <c r="A17" s="65" t="s">
        <v>188</v>
      </c>
      <c r="B17" s="66">
        <v>1506.5</v>
      </c>
      <c r="C17" s="67">
        <v>14.24</v>
      </c>
      <c r="D17" s="67">
        <v>13.4</v>
      </c>
      <c r="E17" s="68">
        <v>148</v>
      </c>
      <c r="F17" s="68">
        <v>100</v>
      </c>
      <c r="G17" s="69">
        <v>11000</v>
      </c>
      <c r="H17" s="69">
        <v>11000</v>
      </c>
      <c r="I17" s="69">
        <v>9000</v>
      </c>
      <c r="J17" s="69">
        <v>10000</v>
      </c>
      <c r="K17" s="69">
        <v>10000</v>
      </c>
      <c r="L17" s="69">
        <v>9000</v>
      </c>
      <c r="M17" s="69">
        <v>10000</v>
      </c>
      <c r="N17" s="69">
        <v>10000</v>
      </c>
      <c r="O17" s="69">
        <v>11000</v>
      </c>
      <c r="P17" s="69">
        <v>13000</v>
      </c>
      <c r="Q17" s="69">
        <v>12000</v>
      </c>
      <c r="R17" s="69">
        <v>10000</v>
      </c>
      <c r="S17" s="82">
        <v>126000</v>
      </c>
      <c r="T17" s="86">
        <v>336917</v>
      </c>
      <c r="U17" s="69">
        <v>336917</v>
      </c>
      <c r="V17" s="69">
        <v>310117</v>
      </c>
      <c r="W17" s="69">
        <v>323517</v>
      </c>
      <c r="X17" s="69">
        <v>323517</v>
      </c>
      <c r="Y17" s="69">
        <v>310117</v>
      </c>
      <c r="Z17" s="69">
        <v>323517</v>
      </c>
      <c r="AA17" s="69">
        <v>323517</v>
      </c>
      <c r="AB17" s="69">
        <v>336917</v>
      </c>
      <c r="AC17" s="69">
        <v>374637</v>
      </c>
      <c r="AD17" s="69">
        <v>360397</v>
      </c>
      <c r="AE17" s="69">
        <v>331917</v>
      </c>
      <c r="AF17" s="69">
        <f t="shared" si="0"/>
        <v>1941102</v>
      </c>
      <c r="AG17" s="69">
        <v>3992004</v>
      </c>
      <c r="AH17" s="57"/>
    </row>
    <row r="18" spans="1:34" ht="22.35" customHeight="1" x14ac:dyDescent="0.4">
      <c r="A18" s="65" t="s">
        <v>189</v>
      </c>
      <c r="B18" s="66">
        <v>1506.5</v>
      </c>
      <c r="C18" s="67">
        <v>14.24</v>
      </c>
      <c r="D18" s="67">
        <v>13.4</v>
      </c>
      <c r="E18" s="68">
        <v>26</v>
      </c>
      <c r="F18" s="68">
        <v>100</v>
      </c>
      <c r="G18" s="69">
        <v>5000</v>
      </c>
      <c r="H18" s="69">
        <v>5000</v>
      </c>
      <c r="I18" s="69">
        <v>5000</v>
      </c>
      <c r="J18" s="69">
        <v>5000</v>
      </c>
      <c r="K18" s="69">
        <v>5000</v>
      </c>
      <c r="L18" s="69">
        <v>5000</v>
      </c>
      <c r="M18" s="69">
        <v>5000</v>
      </c>
      <c r="N18" s="69">
        <v>4000</v>
      </c>
      <c r="O18" s="69">
        <v>4000</v>
      </c>
      <c r="P18" s="69">
        <v>6000</v>
      </c>
      <c r="Q18" s="69">
        <v>6000</v>
      </c>
      <c r="R18" s="69">
        <v>4000</v>
      </c>
      <c r="S18" s="82">
        <v>59000</v>
      </c>
      <c r="T18" s="86">
        <v>100293</v>
      </c>
      <c r="U18" s="69">
        <v>100293</v>
      </c>
      <c r="V18" s="69">
        <v>100293</v>
      </c>
      <c r="W18" s="69">
        <v>100293</v>
      </c>
      <c r="X18" s="69">
        <v>100293</v>
      </c>
      <c r="Y18" s="69">
        <v>100293</v>
      </c>
      <c r="Z18" s="69">
        <v>100293</v>
      </c>
      <c r="AA18" s="69">
        <v>86893</v>
      </c>
      <c r="AB18" s="69">
        <v>86893</v>
      </c>
      <c r="AC18" s="69">
        <v>118733</v>
      </c>
      <c r="AD18" s="69">
        <v>118733</v>
      </c>
      <c r="AE18" s="69">
        <v>90253</v>
      </c>
      <c r="AF18" s="69">
        <f t="shared" si="0"/>
        <v>601758</v>
      </c>
      <c r="AG18" s="69">
        <v>1203556</v>
      </c>
      <c r="AH18" s="57"/>
    </row>
    <row r="19" spans="1:34" ht="28.5" customHeight="1" x14ac:dyDescent="0.4">
      <c r="A19" s="70" t="s">
        <v>190</v>
      </c>
      <c r="B19" s="66">
        <v>1506.5</v>
      </c>
      <c r="C19" s="67">
        <v>14.24</v>
      </c>
      <c r="D19" s="67">
        <v>13.4</v>
      </c>
      <c r="E19" s="68">
        <v>53</v>
      </c>
      <c r="F19" s="68">
        <v>100</v>
      </c>
      <c r="G19" s="69">
        <v>8000</v>
      </c>
      <c r="H19" s="69">
        <v>7000</v>
      </c>
      <c r="I19" s="69">
        <v>7000</v>
      </c>
      <c r="J19" s="69">
        <v>8000</v>
      </c>
      <c r="K19" s="69">
        <v>8000</v>
      </c>
      <c r="L19" s="69">
        <v>8000</v>
      </c>
      <c r="M19" s="69">
        <v>7000</v>
      </c>
      <c r="N19" s="69">
        <v>7000</v>
      </c>
      <c r="O19" s="69">
        <v>7000</v>
      </c>
      <c r="P19" s="69">
        <v>9000</v>
      </c>
      <c r="Q19" s="69">
        <v>9000</v>
      </c>
      <c r="R19" s="69">
        <v>7000</v>
      </c>
      <c r="S19" s="82">
        <v>92000</v>
      </c>
      <c r="T19" s="86">
        <v>175067</v>
      </c>
      <c r="U19" s="69">
        <v>161667</v>
      </c>
      <c r="V19" s="69">
        <v>161667</v>
      </c>
      <c r="W19" s="69">
        <v>175067</v>
      </c>
      <c r="X19" s="69">
        <v>175067</v>
      </c>
      <c r="Y19" s="69">
        <v>175067</v>
      </c>
      <c r="Z19" s="69">
        <v>161667</v>
      </c>
      <c r="AA19" s="69">
        <v>161667</v>
      </c>
      <c r="AB19" s="69">
        <v>161667</v>
      </c>
      <c r="AC19" s="69">
        <v>196027</v>
      </c>
      <c r="AD19" s="69">
        <v>196027</v>
      </c>
      <c r="AE19" s="69">
        <v>167547</v>
      </c>
      <c r="AF19" s="69">
        <f t="shared" si="0"/>
        <v>1023602</v>
      </c>
      <c r="AG19" s="69">
        <v>2068204</v>
      </c>
      <c r="AH19" s="57"/>
    </row>
    <row r="20" spans="1:34" ht="22.35" customHeight="1" x14ac:dyDescent="0.4">
      <c r="A20" s="65" t="s">
        <v>191</v>
      </c>
      <c r="B20" s="66">
        <v>1506.5</v>
      </c>
      <c r="C20" s="67">
        <v>14.24</v>
      </c>
      <c r="D20" s="67">
        <v>13.4</v>
      </c>
      <c r="E20" s="68">
        <v>46</v>
      </c>
      <c r="F20" s="68">
        <v>100</v>
      </c>
      <c r="G20" s="69">
        <v>7000</v>
      </c>
      <c r="H20" s="69">
        <v>6000</v>
      </c>
      <c r="I20" s="69">
        <v>7000</v>
      </c>
      <c r="J20" s="69">
        <v>8000</v>
      </c>
      <c r="K20" s="69">
        <v>9000</v>
      </c>
      <c r="L20" s="69">
        <v>9000</v>
      </c>
      <c r="M20" s="69">
        <v>8000</v>
      </c>
      <c r="N20" s="69">
        <v>6000</v>
      </c>
      <c r="O20" s="69">
        <v>6000</v>
      </c>
      <c r="P20" s="69">
        <v>9000</v>
      </c>
      <c r="Q20" s="69">
        <v>8000</v>
      </c>
      <c r="R20" s="69">
        <v>5000</v>
      </c>
      <c r="S20" s="82">
        <v>88000</v>
      </c>
      <c r="T20" s="86">
        <v>152704</v>
      </c>
      <c r="U20" s="69">
        <v>139304</v>
      </c>
      <c r="V20" s="69">
        <v>152704</v>
      </c>
      <c r="W20" s="69">
        <v>166104</v>
      </c>
      <c r="X20" s="69">
        <v>179504</v>
      </c>
      <c r="Y20" s="69">
        <v>179504</v>
      </c>
      <c r="Z20" s="69">
        <v>166104</v>
      </c>
      <c r="AA20" s="69">
        <v>139304</v>
      </c>
      <c r="AB20" s="69">
        <v>139304</v>
      </c>
      <c r="AC20" s="69">
        <v>187064</v>
      </c>
      <c r="AD20" s="69">
        <v>172824</v>
      </c>
      <c r="AE20" s="69">
        <v>130104</v>
      </c>
      <c r="AF20" s="69">
        <f t="shared" si="0"/>
        <v>969824</v>
      </c>
      <c r="AG20" s="69">
        <v>1904528</v>
      </c>
      <c r="AH20" s="57"/>
    </row>
    <row r="21" spans="1:34" ht="22.35" customHeight="1" x14ac:dyDescent="0.4">
      <c r="A21" s="65" t="s">
        <v>192</v>
      </c>
      <c r="B21" s="66">
        <v>1506.5</v>
      </c>
      <c r="C21" s="67">
        <v>14.24</v>
      </c>
      <c r="D21" s="67">
        <v>13.4</v>
      </c>
      <c r="E21" s="68">
        <v>78</v>
      </c>
      <c r="F21" s="68">
        <v>100</v>
      </c>
      <c r="G21" s="69">
        <v>10000</v>
      </c>
      <c r="H21" s="69">
        <v>9000</v>
      </c>
      <c r="I21" s="69">
        <v>10000</v>
      </c>
      <c r="J21" s="69">
        <v>12000</v>
      </c>
      <c r="K21" s="69">
        <v>13000</v>
      </c>
      <c r="L21" s="69">
        <v>13000</v>
      </c>
      <c r="M21" s="69">
        <v>9000</v>
      </c>
      <c r="N21" s="69">
        <v>8000</v>
      </c>
      <c r="O21" s="69">
        <v>8000</v>
      </c>
      <c r="P21" s="69">
        <v>13000</v>
      </c>
      <c r="Q21" s="69">
        <v>14000</v>
      </c>
      <c r="R21" s="69">
        <v>9000</v>
      </c>
      <c r="S21" s="82">
        <v>128000</v>
      </c>
      <c r="T21" s="86">
        <v>233880</v>
      </c>
      <c r="U21" s="69">
        <v>220480</v>
      </c>
      <c r="V21" s="69">
        <v>233880</v>
      </c>
      <c r="W21" s="69">
        <v>260680</v>
      </c>
      <c r="X21" s="69">
        <v>274080</v>
      </c>
      <c r="Y21" s="69">
        <v>274080</v>
      </c>
      <c r="Z21" s="69">
        <v>220480</v>
      </c>
      <c r="AA21" s="69">
        <v>207080</v>
      </c>
      <c r="AB21" s="69">
        <v>207080</v>
      </c>
      <c r="AC21" s="69">
        <v>285000</v>
      </c>
      <c r="AD21" s="69">
        <v>299240</v>
      </c>
      <c r="AE21" s="69">
        <v>228040</v>
      </c>
      <c r="AF21" s="69">
        <f t="shared" si="0"/>
        <v>1497080</v>
      </c>
      <c r="AG21" s="69">
        <v>2944000</v>
      </c>
      <c r="AH21" s="57"/>
    </row>
    <row r="22" spans="1:34" ht="22.35" customHeight="1" x14ac:dyDescent="0.4">
      <c r="A22" s="65" t="s">
        <v>193</v>
      </c>
      <c r="B22" s="66">
        <v>1506.5</v>
      </c>
      <c r="C22" s="67">
        <v>14.24</v>
      </c>
      <c r="D22" s="67">
        <v>13.4</v>
      </c>
      <c r="E22" s="68">
        <v>32</v>
      </c>
      <c r="F22" s="68">
        <v>100</v>
      </c>
      <c r="G22" s="69">
        <v>3000</v>
      </c>
      <c r="H22" s="69">
        <v>2000</v>
      </c>
      <c r="I22" s="69">
        <v>3000</v>
      </c>
      <c r="J22" s="69">
        <v>4000</v>
      </c>
      <c r="K22" s="69">
        <v>5000</v>
      </c>
      <c r="L22" s="69">
        <v>5000</v>
      </c>
      <c r="M22" s="69">
        <v>3000</v>
      </c>
      <c r="N22" s="69">
        <v>2000</v>
      </c>
      <c r="O22" s="69">
        <v>2000</v>
      </c>
      <c r="P22" s="69">
        <v>6000</v>
      </c>
      <c r="Q22" s="69">
        <v>7000</v>
      </c>
      <c r="R22" s="69">
        <v>3000</v>
      </c>
      <c r="S22" s="82">
        <v>45000</v>
      </c>
      <c r="T22" s="86">
        <v>81176</v>
      </c>
      <c r="U22" s="69">
        <v>67776</v>
      </c>
      <c r="V22" s="69">
        <v>81176</v>
      </c>
      <c r="W22" s="69">
        <v>94576</v>
      </c>
      <c r="X22" s="69">
        <v>107976</v>
      </c>
      <c r="Y22" s="69">
        <v>107976</v>
      </c>
      <c r="Z22" s="69">
        <v>81176</v>
      </c>
      <c r="AA22" s="69">
        <v>67776</v>
      </c>
      <c r="AB22" s="69">
        <v>67776</v>
      </c>
      <c r="AC22" s="69">
        <v>126416</v>
      </c>
      <c r="AD22" s="69">
        <v>140656</v>
      </c>
      <c r="AE22" s="69">
        <v>83696</v>
      </c>
      <c r="AF22" s="69">
        <f t="shared" si="0"/>
        <v>540656</v>
      </c>
      <c r="AG22" s="69">
        <v>1108152</v>
      </c>
      <c r="AH22" s="57"/>
    </row>
    <row r="23" spans="1:34" ht="22.35" customHeight="1" x14ac:dyDescent="0.4">
      <c r="A23" s="65" t="s">
        <v>194</v>
      </c>
      <c r="B23" s="66">
        <v>1506.5</v>
      </c>
      <c r="C23" s="67">
        <v>14.24</v>
      </c>
      <c r="D23" s="67">
        <v>13.4</v>
      </c>
      <c r="E23" s="68">
        <v>63</v>
      </c>
      <c r="F23" s="68">
        <v>100</v>
      </c>
      <c r="G23" s="69">
        <v>8000</v>
      </c>
      <c r="H23" s="69">
        <v>6000</v>
      </c>
      <c r="I23" s="69">
        <v>8000</v>
      </c>
      <c r="J23" s="69">
        <v>9000</v>
      </c>
      <c r="K23" s="69">
        <v>10000</v>
      </c>
      <c r="L23" s="69">
        <v>8000</v>
      </c>
      <c r="M23" s="69">
        <v>7000</v>
      </c>
      <c r="N23" s="69">
        <v>6000</v>
      </c>
      <c r="O23" s="69">
        <v>6000</v>
      </c>
      <c r="P23" s="69">
        <v>6000</v>
      </c>
      <c r="Q23" s="69">
        <v>6000</v>
      </c>
      <c r="R23" s="69">
        <v>4000</v>
      </c>
      <c r="S23" s="82">
        <v>84000</v>
      </c>
      <c r="T23" s="86">
        <v>187873</v>
      </c>
      <c r="U23" s="69">
        <v>161073</v>
      </c>
      <c r="V23" s="69">
        <v>187873</v>
      </c>
      <c r="W23" s="69">
        <v>201273</v>
      </c>
      <c r="X23" s="69">
        <v>214673</v>
      </c>
      <c r="Y23" s="69">
        <v>187873</v>
      </c>
      <c r="Z23" s="69">
        <v>174473</v>
      </c>
      <c r="AA23" s="69">
        <v>161073</v>
      </c>
      <c r="AB23" s="69">
        <v>161073</v>
      </c>
      <c r="AC23" s="69">
        <v>166113</v>
      </c>
      <c r="AD23" s="69">
        <v>166113</v>
      </c>
      <c r="AE23" s="69">
        <v>137633</v>
      </c>
      <c r="AF23" s="69">
        <f t="shared" si="0"/>
        <v>1140638</v>
      </c>
      <c r="AG23" s="69">
        <v>2107116</v>
      </c>
      <c r="AH23" s="57"/>
    </row>
    <row r="24" spans="1:34" ht="22.35" customHeight="1" x14ac:dyDescent="0.4">
      <c r="A24" s="65" t="s">
        <v>195</v>
      </c>
      <c r="B24" s="66">
        <v>1506.5</v>
      </c>
      <c r="C24" s="67">
        <v>14.24</v>
      </c>
      <c r="D24" s="67">
        <v>13.4</v>
      </c>
      <c r="E24" s="68">
        <v>50</v>
      </c>
      <c r="F24" s="68">
        <v>100</v>
      </c>
      <c r="G24" s="69">
        <v>8000</v>
      </c>
      <c r="H24" s="69">
        <v>8000</v>
      </c>
      <c r="I24" s="69">
        <v>8000</v>
      </c>
      <c r="J24" s="69">
        <v>9000</v>
      </c>
      <c r="K24" s="69">
        <v>9000</v>
      </c>
      <c r="L24" s="69">
        <v>9000</v>
      </c>
      <c r="M24" s="69">
        <v>7000</v>
      </c>
      <c r="N24" s="69">
        <v>7000</v>
      </c>
      <c r="O24" s="69">
        <v>7000</v>
      </c>
      <c r="P24" s="69">
        <v>8000</v>
      </c>
      <c r="Q24" s="69">
        <v>7000</v>
      </c>
      <c r="R24" s="69">
        <v>6000</v>
      </c>
      <c r="S24" s="82">
        <v>93000</v>
      </c>
      <c r="T24" s="86">
        <v>171226</v>
      </c>
      <c r="U24" s="69">
        <v>171226</v>
      </c>
      <c r="V24" s="69">
        <v>171226</v>
      </c>
      <c r="W24" s="69">
        <v>184626</v>
      </c>
      <c r="X24" s="69">
        <v>184626</v>
      </c>
      <c r="Y24" s="69">
        <v>184626</v>
      </c>
      <c r="Z24" s="69">
        <v>157826</v>
      </c>
      <c r="AA24" s="69">
        <v>157826</v>
      </c>
      <c r="AB24" s="69">
        <v>157826</v>
      </c>
      <c r="AC24" s="69">
        <v>177946</v>
      </c>
      <c r="AD24" s="69">
        <v>163706</v>
      </c>
      <c r="AE24" s="69">
        <v>149466</v>
      </c>
      <c r="AF24" s="69">
        <f t="shared" si="0"/>
        <v>1067556</v>
      </c>
      <c r="AG24" s="69">
        <v>2032152</v>
      </c>
      <c r="AH24" s="57"/>
    </row>
    <row r="25" spans="1:34" ht="22.35" customHeight="1" x14ac:dyDescent="0.4">
      <c r="A25" s="65" t="s">
        <v>196</v>
      </c>
      <c r="B25" s="66">
        <v>1506.5</v>
      </c>
      <c r="C25" s="67">
        <v>14.24</v>
      </c>
      <c r="D25" s="67">
        <v>13.4</v>
      </c>
      <c r="E25" s="68">
        <v>25</v>
      </c>
      <c r="F25" s="68">
        <v>100</v>
      </c>
      <c r="G25" s="69">
        <v>3000</v>
      </c>
      <c r="H25" s="69">
        <v>3000</v>
      </c>
      <c r="I25" s="69">
        <v>3000</v>
      </c>
      <c r="J25" s="69">
        <v>3000</v>
      </c>
      <c r="K25" s="69">
        <v>3000</v>
      </c>
      <c r="L25" s="69">
        <v>3000</v>
      </c>
      <c r="M25" s="69">
        <v>3000</v>
      </c>
      <c r="N25" s="69">
        <v>3000</v>
      </c>
      <c r="O25" s="69">
        <v>3000</v>
      </c>
      <c r="P25" s="69">
        <v>4000</v>
      </c>
      <c r="Q25" s="69">
        <v>4000</v>
      </c>
      <c r="R25" s="69">
        <v>2000</v>
      </c>
      <c r="S25" s="82">
        <v>37000</v>
      </c>
      <c r="T25" s="86">
        <v>72213</v>
      </c>
      <c r="U25" s="69">
        <v>72213</v>
      </c>
      <c r="V25" s="69">
        <v>72213</v>
      </c>
      <c r="W25" s="69">
        <v>72213</v>
      </c>
      <c r="X25" s="69">
        <v>72213</v>
      </c>
      <c r="Y25" s="69">
        <v>72213</v>
      </c>
      <c r="Z25" s="69">
        <v>72213</v>
      </c>
      <c r="AA25" s="69">
        <v>72213</v>
      </c>
      <c r="AB25" s="69">
        <v>72213</v>
      </c>
      <c r="AC25" s="69">
        <v>88973</v>
      </c>
      <c r="AD25" s="69">
        <v>88973</v>
      </c>
      <c r="AE25" s="69">
        <v>60493</v>
      </c>
      <c r="AF25" s="69">
        <f t="shared" si="0"/>
        <v>433278</v>
      </c>
      <c r="AG25" s="69">
        <v>888356</v>
      </c>
      <c r="AH25" s="57"/>
    </row>
    <row r="26" spans="1:34" ht="22.35" customHeight="1" x14ac:dyDescent="0.4">
      <c r="A26" s="65" t="s">
        <v>197</v>
      </c>
      <c r="B26" s="66">
        <v>1506.5</v>
      </c>
      <c r="C26" s="67">
        <v>14.24</v>
      </c>
      <c r="D26" s="67">
        <v>13.4</v>
      </c>
      <c r="E26" s="68">
        <v>26</v>
      </c>
      <c r="F26" s="68">
        <v>100</v>
      </c>
      <c r="G26" s="69">
        <v>6000</v>
      </c>
      <c r="H26" s="69">
        <v>6000</v>
      </c>
      <c r="I26" s="69">
        <v>6000</v>
      </c>
      <c r="J26" s="69">
        <v>6000</v>
      </c>
      <c r="K26" s="69">
        <v>6000</v>
      </c>
      <c r="L26" s="69">
        <v>6000</v>
      </c>
      <c r="M26" s="69">
        <v>6000</v>
      </c>
      <c r="N26" s="69">
        <v>6000</v>
      </c>
      <c r="O26" s="69">
        <v>6000</v>
      </c>
      <c r="P26" s="69">
        <v>7000</v>
      </c>
      <c r="Q26" s="69">
        <v>7000</v>
      </c>
      <c r="R26" s="69">
        <v>5000</v>
      </c>
      <c r="S26" s="82">
        <v>73000</v>
      </c>
      <c r="T26" s="86">
        <v>113693</v>
      </c>
      <c r="U26" s="69">
        <v>113693</v>
      </c>
      <c r="V26" s="69">
        <v>113693</v>
      </c>
      <c r="W26" s="69">
        <v>113693</v>
      </c>
      <c r="X26" s="69">
        <v>113693</v>
      </c>
      <c r="Y26" s="69">
        <v>113693</v>
      </c>
      <c r="Z26" s="69">
        <v>113693</v>
      </c>
      <c r="AA26" s="69">
        <v>113693</v>
      </c>
      <c r="AB26" s="69">
        <v>113693</v>
      </c>
      <c r="AC26" s="69">
        <v>132973</v>
      </c>
      <c r="AD26" s="69">
        <v>132973</v>
      </c>
      <c r="AE26" s="69">
        <v>104493</v>
      </c>
      <c r="AF26" s="69">
        <f t="shared" si="0"/>
        <v>682158</v>
      </c>
      <c r="AG26" s="69">
        <v>1393676</v>
      </c>
      <c r="AH26" s="57"/>
    </row>
    <row r="27" spans="1:34" ht="22.35" customHeight="1" x14ac:dyDescent="0.4">
      <c r="A27" s="65" t="s">
        <v>198</v>
      </c>
      <c r="B27" s="66">
        <v>1506.5</v>
      </c>
      <c r="C27" s="67">
        <v>14.24</v>
      </c>
      <c r="D27" s="67">
        <v>13.4</v>
      </c>
      <c r="E27" s="68">
        <v>41</v>
      </c>
      <c r="F27" s="68">
        <v>100</v>
      </c>
      <c r="G27" s="69">
        <v>2000</v>
      </c>
      <c r="H27" s="69">
        <v>2000</v>
      </c>
      <c r="I27" s="69">
        <v>2000</v>
      </c>
      <c r="J27" s="69">
        <v>2000</v>
      </c>
      <c r="K27" s="69">
        <v>2000</v>
      </c>
      <c r="L27" s="69">
        <v>1000</v>
      </c>
      <c r="M27" s="69">
        <v>2000</v>
      </c>
      <c r="N27" s="69">
        <v>2000</v>
      </c>
      <c r="O27" s="69">
        <v>2000</v>
      </c>
      <c r="P27" s="69">
        <v>2000</v>
      </c>
      <c r="Q27" s="69">
        <v>2000</v>
      </c>
      <c r="R27" s="69">
        <v>2000</v>
      </c>
      <c r="S27" s="82">
        <v>23000</v>
      </c>
      <c r="T27" s="86">
        <v>79301</v>
      </c>
      <c r="U27" s="69">
        <v>79301</v>
      </c>
      <c r="V27" s="69">
        <v>79301</v>
      </c>
      <c r="W27" s="69">
        <v>79301</v>
      </c>
      <c r="X27" s="69">
        <v>79301</v>
      </c>
      <c r="Y27" s="69">
        <v>65901</v>
      </c>
      <c r="Z27" s="69">
        <v>79301</v>
      </c>
      <c r="AA27" s="69">
        <v>79301</v>
      </c>
      <c r="AB27" s="69">
        <v>79301</v>
      </c>
      <c r="AC27" s="69">
        <v>80981</v>
      </c>
      <c r="AD27" s="69">
        <v>80981</v>
      </c>
      <c r="AE27" s="69">
        <v>80981</v>
      </c>
      <c r="AF27" s="69">
        <f t="shared" si="0"/>
        <v>462406</v>
      </c>
      <c r="AG27" s="69">
        <v>943252</v>
      </c>
      <c r="AH27" s="57"/>
    </row>
    <row r="28" spans="1:34" ht="22.35" customHeight="1" x14ac:dyDescent="0.4">
      <c r="A28" s="65" t="s">
        <v>199</v>
      </c>
      <c r="B28" s="66">
        <v>1506.5</v>
      </c>
      <c r="C28" s="67">
        <v>14.24</v>
      </c>
      <c r="D28" s="67">
        <v>13.4</v>
      </c>
      <c r="E28" s="68">
        <v>28</v>
      </c>
      <c r="F28" s="68">
        <v>100</v>
      </c>
      <c r="G28" s="69">
        <v>2000</v>
      </c>
      <c r="H28" s="69">
        <v>2000</v>
      </c>
      <c r="I28" s="69">
        <v>2000</v>
      </c>
      <c r="J28" s="69">
        <v>3000</v>
      </c>
      <c r="K28" s="69">
        <v>4000</v>
      </c>
      <c r="L28" s="69">
        <v>4000</v>
      </c>
      <c r="M28" s="69">
        <v>4000</v>
      </c>
      <c r="N28" s="69">
        <v>2000</v>
      </c>
      <c r="O28" s="69">
        <v>2000</v>
      </c>
      <c r="P28" s="69">
        <v>2000</v>
      </c>
      <c r="Q28" s="69">
        <v>2000</v>
      </c>
      <c r="R28" s="69">
        <v>2000</v>
      </c>
      <c r="S28" s="82">
        <v>31000</v>
      </c>
      <c r="T28" s="86">
        <v>62654</v>
      </c>
      <c r="U28" s="69">
        <v>62654</v>
      </c>
      <c r="V28" s="69">
        <v>62654</v>
      </c>
      <c r="W28" s="69">
        <v>76054</v>
      </c>
      <c r="X28" s="69">
        <v>89454</v>
      </c>
      <c r="Y28" s="69">
        <v>89454</v>
      </c>
      <c r="Z28" s="69">
        <v>89454</v>
      </c>
      <c r="AA28" s="69">
        <v>62654</v>
      </c>
      <c r="AB28" s="69">
        <v>62654</v>
      </c>
      <c r="AC28" s="69">
        <v>64334</v>
      </c>
      <c r="AD28" s="69">
        <v>64334</v>
      </c>
      <c r="AE28" s="69">
        <v>64334</v>
      </c>
      <c r="AF28" s="69">
        <f t="shared" si="0"/>
        <v>442924</v>
      </c>
      <c r="AG28" s="69">
        <v>850688</v>
      </c>
      <c r="AH28" s="57"/>
    </row>
    <row r="29" spans="1:34" ht="22.35" customHeight="1" x14ac:dyDescent="0.4">
      <c r="A29" s="65" t="s">
        <v>200</v>
      </c>
      <c r="B29" s="66">
        <v>1506.5</v>
      </c>
      <c r="C29" s="67">
        <v>14.24</v>
      </c>
      <c r="D29" s="67">
        <v>13.4</v>
      </c>
      <c r="E29" s="68">
        <v>38</v>
      </c>
      <c r="F29" s="68">
        <v>100</v>
      </c>
      <c r="G29" s="69">
        <v>6000</v>
      </c>
      <c r="H29" s="69">
        <v>6000</v>
      </c>
      <c r="I29" s="69">
        <v>6000</v>
      </c>
      <c r="J29" s="69">
        <v>7000</v>
      </c>
      <c r="K29" s="69">
        <v>7000</v>
      </c>
      <c r="L29" s="69">
        <v>7000</v>
      </c>
      <c r="M29" s="69">
        <v>6000</v>
      </c>
      <c r="N29" s="69">
        <v>5000</v>
      </c>
      <c r="O29" s="69">
        <v>6000</v>
      </c>
      <c r="P29" s="69">
        <v>7000</v>
      </c>
      <c r="Q29" s="69">
        <v>7000</v>
      </c>
      <c r="R29" s="69">
        <v>5000</v>
      </c>
      <c r="S29" s="82">
        <v>75000</v>
      </c>
      <c r="T29" s="86">
        <v>129059</v>
      </c>
      <c r="U29" s="69">
        <v>129059</v>
      </c>
      <c r="V29" s="69">
        <v>129059</v>
      </c>
      <c r="W29" s="69">
        <v>142459</v>
      </c>
      <c r="X29" s="69">
        <v>142459</v>
      </c>
      <c r="Y29" s="69">
        <v>142459</v>
      </c>
      <c r="Z29" s="69">
        <v>129059</v>
      </c>
      <c r="AA29" s="69">
        <v>115659</v>
      </c>
      <c r="AB29" s="69">
        <v>129059</v>
      </c>
      <c r="AC29" s="69">
        <v>148339</v>
      </c>
      <c r="AD29" s="69">
        <v>148339</v>
      </c>
      <c r="AE29" s="69">
        <v>119859</v>
      </c>
      <c r="AF29" s="69">
        <f t="shared" si="0"/>
        <v>814554</v>
      </c>
      <c r="AG29" s="69">
        <v>1604868</v>
      </c>
      <c r="AH29" s="57"/>
    </row>
    <row r="30" spans="1:34" ht="28.5" customHeight="1" x14ac:dyDescent="0.4">
      <c r="A30" s="70" t="s">
        <v>201</v>
      </c>
      <c r="B30" s="66">
        <v>1506.5</v>
      </c>
      <c r="C30" s="67">
        <v>14.24</v>
      </c>
      <c r="D30" s="67">
        <v>13.4</v>
      </c>
      <c r="E30" s="68">
        <v>72</v>
      </c>
      <c r="F30" s="68">
        <v>100</v>
      </c>
      <c r="G30" s="69">
        <v>11000</v>
      </c>
      <c r="H30" s="69">
        <v>9000</v>
      </c>
      <c r="I30" s="69">
        <v>10000</v>
      </c>
      <c r="J30" s="69">
        <v>10000</v>
      </c>
      <c r="K30" s="69">
        <v>11000</v>
      </c>
      <c r="L30" s="69">
        <v>12000</v>
      </c>
      <c r="M30" s="69">
        <v>10000</v>
      </c>
      <c r="N30" s="69">
        <v>9000</v>
      </c>
      <c r="O30" s="69">
        <v>9000</v>
      </c>
      <c r="P30" s="69">
        <v>10000</v>
      </c>
      <c r="Q30" s="69">
        <v>9000</v>
      </c>
      <c r="R30" s="69">
        <v>6000</v>
      </c>
      <c r="S30" s="82">
        <v>116000</v>
      </c>
      <c r="T30" s="86">
        <v>239597</v>
      </c>
      <c r="U30" s="69">
        <v>212797</v>
      </c>
      <c r="V30" s="69">
        <v>226197</v>
      </c>
      <c r="W30" s="69">
        <v>226197</v>
      </c>
      <c r="X30" s="69">
        <v>239597</v>
      </c>
      <c r="Y30" s="69">
        <v>252997</v>
      </c>
      <c r="Z30" s="69">
        <v>226197</v>
      </c>
      <c r="AA30" s="69">
        <v>212797</v>
      </c>
      <c r="AB30" s="69">
        <v>212797</v>
      </c>
      <c r="AC30" s="69">
        <v>234597</v>
      </c>
      <c r="AD30" s="69">
        <v>220357</v>
      </c>
      <c r="AE30" s="69">
        <v>177637</v>
      </c>
      <c r="AF30" s="69">
        <f t="shared" si="0"/>
        <v>1397382</v>
      </c>
      <c r="AG30" s="69">
        <v>2681764</v>
      </c>
      <c r="AH30" s="57"/>
    </row>
    <row r="31" spans="1:34" ht="22.35" customHeight="1" x14ac:dyDescent="0.4">
      <c r="A31" s="65" t="s">
        <v>202</v>
      </c>
      <c r="B31" s="66">
        <v>1506.5</v>
      </c>
      <c r="C31" s="67">
        <v>14.24</v>
      </c>
      <c r="D31" s="67">
        <v>13.4</v>
      </c>
      <c r="E31" s="68">
        <v>35</v>
      </c>
      <c r="F31" s="68">
        <v>100</v>
      </c>
      <c r="G31" s="69">
        <v>5000</v>
      </c>
      <c r="H31" s="69">
        <v>4000</v>
      </c>
      <c r="I31" s="69">
        <v>4000</v>
      </c>
      <c r="J31" s="69">
        <v>4000</v>
      </c>
      <c r="K31" s="69">
        <v>4000</v>
      </c>
      <c r="L31" s="69">
        <v>5000</v>
      </c>
      <c r="M31" s="69">
        <v>4000</v>
      </c>
      <c r="N31" s="69">
        <v>4000</v>
      </c>
      <c r="O31" s="69">
        <v>4000</v>
      </c>
      <c r="P31" s="69">
        <v>7000</v>
      </c>
      <c r="Q31" s="69">
        <v>7000</v>
      </c>
      <c r="R31" s="69">
        <v>2000</v>
      </c>
      <c r="S31" s="82">
        <v>54000</v>
      </c>
      <c r="T31" s="86">
        <v>111818</v>
      </c>
      <c r="U31" s="69">
        <v>98418</v>
      </c>
      <c r="V31" s="69">
        <v>98418</v>
      </c>
      <c r="W31" s="69">
        <v>98418</v>
      </c>
      <c r="X31" s="69">
        <v>98418</v>
      </c>
      <c r="Y31" s="69">
        <v>111818</v>
      </c>
      <c r="Z31" s="69">
        <v>98418</v>
      </c>
      <c r="AA31" s="69">
        <v>98418</v>
      </c>
      <c r="AB31" s="69">
        <v>98418</v>
      </c>
      <c r="AC31" s="69">
        <v>144498</v>
      </c>
      <c r="AD31" s="69">
        <v>144498</v>
      </c>
      <c r="AE31" s="69">
        <v>73298</v>
      </c>
      <c r="AF31" s="69">
        <f t="shared" si="0"/>
        <v>617308</v>
      </c>
      <c r="AG31" s="69">
        <v>1274856</v>
      </c>
      <c r="AH31" s="57"/>
    </row>
    <row r="32" spans="1:34" ht="22.35" customHeight="1" x14ac:dyDescent="0.4">
      <c r="A32" s="65" t="s">
        <v>203</v>
      </c>
      <c r="B32" s="66">
        <v>1506.5</v>
      </c>
      <c r="C32" s="67">
        <v>14.24</v>
      </c>
      <c r="D32" s="67">
        <v>13.4</v>
      </c>
      <c r="E32" s="68">
        <v>33</v>
      </c>
      <c r="F32" s="68">
        <v>100</v>
      </c>
      <c r="G32" s="69">
        <v>4000</v>
      </c>
      <c r="H32" s="69">
        <v>4000</v>
      </c>
      <c r="I32" s="69">
        <v>4000</v>
      </c>
      <c r="J32" s="69">
        <v>4000</v>
      </c>
      <c r="K32" s="69">
        <v>4000</v>
      </c>
      <c r="L32" s="69">
        <v>5000</v>
      </c>
      <c r="M32" s="69">
        <v>4000</v>
      </c>
      <c r="N32" s="69">
        <v>4000</v>
      </c>
      <c r="O32" s="69">
        <v>4000</v>
      </c>
      <c r="P32" s="69">
        <v>6000</v>
      </c>
      <c r="Q32" s="69">
        <v>7000</v>
      </c>
      <c r="R32" s="69">
        <v>3000</v>
      </c>
      <c r="S32" s="82">
        <v>53000</v>
      </c>
      <c r="T32" s="86">
        <v>95857</v>
      </c>
      <c r="U32" s="69">
        <v>95857</v>
      </c>
      <c r="V32" s="69">
        <v>95857</v>
      </c>
      <c r="W32" s="69">
        <v>95857</v>
      </c>
      <c r="X32" s="69">
        <v>95857</v>
      </c>
      <c r="Y32" s="69">
        <v>109257</v>
      </c>
      <c r="Z32" s="69">
        <v>95857</v>
      </c>
      <c r="AA32" s="69">
        <v>95857</v>
      </c>
      <c r="AB32" s="69">
        <v>95857</v>
      </c>
      <c r="AC32" s="69">
        <v>127697</v>
      </c>
      <c r="AD32" s="69">
        <v>141937</v>
      </c>
      <c r="AE32" s="69">
        <v>84977</v>
      </c>
      <c r="AF32" s="69">
        <f t="shared" si="0"/>
        <v>588542</v>
      </c>
      <c r="AG32" s="69">
        <v>1230724</v>
      </c>
      <c r="AH32" s="57"/>
    </row>
    <row r="33" spans="1:34" ht="22.35" customHeight="1" x14ac:dyDescent="0.4">
      <c r="A33" s="65" t="s">
        <v>204</v>
      </c>
      <c r="B33" s="66">
        <v>1506.5</v>
      </c>
      <c r="C33" s="67">
        <v>14.24</v>
      </c>
      <c r="D33" s="67">
        <v>13.4</v>
      </c>
      <c r="E33" s="68">
        <v>58</v>
      </c>
      <c r="F33" s="68">
        <v>100</v>
      </c>
      <c r="G33" s="69">
        <v>11000</v>
      </c>
      <c r="H33" s="69">
        <v>10000</v>
      </c>
      <c r="I33" s="69">
        <v>10000</v>
      </c>
      <c r="J33" s="69">
        <v>11000</v>
      </c>
      <c r="K33" s="69">
        <v>11000</v>
      </c>
      <c r="L33" s="69">
        <v>11000</v>
      </c>
      <c r="M33" s="69">
        <v>11000</v>
      </c>
      <c r="N33" s="69">
        <v>9000</v>
      </c>
      <c r="O33" s="69">
        <v>10000</v>
      </c>
      <c r="P33" s="69">
        <v>10000</v>
      </c>
      <c r="Q33" s="69">
        <v>10000</v>
      </c>
      <c r="R33" s="69">
        <v>8000</v>
      </c>
      <c r="S33" s="82">
        <v>122000</v>
      </c>
      <c r="T33" s="86">
        <v>221670</v>
      </c>
      <c r="U33" s="69">
        <v>208270</v>
      </c>
      <c r="V33" s="69">
        <v>208270</v>
      </c>
      <c r="W33" s="69">
        <v>221670</v>
      </c>
      <c r="X33" s="69">
        <v>221670</v>
      </c>
      <c r="Y33" s="69">
        <v>221670</v>
      </c>
      <c r="Z33" s="69">
        <v>221670</v>
      </c>
      <c r="AA33" s="69">
        <v>194870</v>
      </c>
      <c r="AB33" s="69">
        <v>208270</v>
      </c>
      <c r="AC33" s="69">
        <v>216670</v>
      </c>
      <c r="AD33" s="69">
        <v>216670</v>
      </c>
      <c r="AE33" s="69">
        <v>188190</v>
      </c>
      <c r="AF33" s="69">
        <f t="shared" si="0"/>
        <v>1303220</v>
      </c>
      <c r="AG33" s="69">
        <v>2549560</v>
      </c>
      <c r="AH33" s="57"/>
    </row>
    <row r="34" spans="1:34" ht="22.35" customHeight="1" x14ac:dyDescent="0.4">
      <c r="A34" s="65" t="s">
        <v>205</v>
      </c>
      <c r="B34" s="66">
        <v>1506.5</v>
      </c>
      <c r="C34" s="67">
        <v>14.24</v>
      </c>
      <c r="D34" s="67">
        <v>13.4</v>
      </c>
      <c r="E34" s="68">
        <v>71</v>
      </c>
      <c r="F34" s="68">
        <v>100</v>
      </c>
      <c r="G34" s="69">
        <v>12000</v>
      </c>
      <c r="H34" s="69">
        <v>9000</v>
      </c>
      <c r="I34" s="69">
        <v>10000</v>
      </c>
      <c r="J34" s="69">
        <v>11000</v>
      </c>
      <c r="K34" s="69">
        <v>12000</v>
      </c>
      <c r="L34" s="69">
        <v>12000</v>
      </c>
      <c r="M34" s="69">
        <v>10000</v>
      </c>
      <c r="N34" s="69">
        <v>9000</v>
      </c>
      <c r="O34" s="69">
        <v>9000</v>
      </c>
      <c r="P34" s="69">
        <v>11000</v>
      </c>
      <c r="Q34" s="69">
        <v>14000</v>
      </c>
      <c r="R34" s="69">
        <v>9000</v>
      </c>
      <c r="S34" s="82">
        <v>128000</v>
      </c>
      <c r="T34" s="86">
        <v>251717</v>
      </c>
      <c r="U34" s="69">
        <v>211517</v>
      </c>
      <c r="V34" s="69">
        <v>224917</v>
      </c>
      <c r="W34" s="69">
        <v>238317</v>
      </c>
      <c r="X34" s="69">
        <v>251717</v>
      </c>
      <c r="Y34" s="69">
        <v>251717</v>
      </c>
      <c r="Z34" s="69">
        <v>224917</v>
      </c>
      <c r="AA34" s="69">
        <v>211517</v>
      </c>
      <c r="AB34" s="69">
        <v>211517</v>
      </c>
      <c r="AC34" s="69">
        <v>247557</v>
      </c>
      <c r="AD34" s="69">
        <v>290277</v>
      </c>
      <c r="AE34" s="69">
        <v>219077</v>
      </c>
      <c r="AF34" s="69">
        <f t="shared" si="0"/>
        <v>1429902</v>
      </c>
      <c r="AG34" s="69">
        <v>2834764</v>
      </c>
      <c r="AH34" s="57"/>
    </row>
    <row r="35" spans="1:34" ht="22.35" customHeight="1" x14ac:dyDescent="0.4">
      <c r="A35" s="65" t="s">
        <v>206</v>
      </c>
      <c r="B35" s="66">
        <v>1506.5</v>
      </c>
      <c r="C35" s="67">
        <v>14.24</v>
      </c>
      <c r="D35" s="67">
        <v>13.4</v>
      </c>
      <c r="E35" s="68">
        <v>39</v>
      </c>
      <c r="F35" s="68">
        <v>100</v>
      </c>
      <c r="G35" s="69">
        <v>9000</v>
      </c>
      <c r="H35" s="69">
        <v>8000</v>
      </c>
      <c r="I35" s="69">
        <v>9000</v>
      </c>
      <c r="J35" s="69">
        <v>9000</v>
      </c>
      <c r="K35" s="69">
        <v>9000</v>
      </c>
      <c r="L35" s="69">
        <v>9000</v>
      </c>
      <c r="M35" s="69">
        <v>8000</v>
      </c>
      <c r="N35" s="69">
        <v>8000</v>
      </c>
      <c r="O35" s="69">
        <v>8000</v>
      </c>
      <c r="P35" s="69">
        <v>8000</v>
      </c>
      <c r="Q35" s="69">
        <v>8000</v>
      </c>
      <c r="R35" s="69">
        <v>6000</v>
      </c>
      <c r="S35" s="82">
        <v>99000</v>
      </c>
      <c r="T35" s="86">
        <v>170540</v>
      </c>
      <c r="U35" s="69">
        <v>157140</v>
      </c>
      <c r="V35" s="69">
        <v>170540</v>
      </c>
      <c r="W35" s="69">
        <v>170540</v>
      </c>
      <c r="X35" s="69">
        <v>170540</v>
      </c>
      <c r="Y35" s="69">
        <v>170540</v>
      </c>
      <c r="Z35" s="69">
        <v>157140</v>
      </c>
      <c r="AA35" s="69">
        <v>157140</v>
      </c>
      <c r="AB35" s="69">
        <v>157140</v>
      </c>
      <c r="AC35" s="69">
        <v>163860</v>
      </c>
      <c r="AD35" s="69">
        <v>163860</v>
      </c>
      <c r="AE35" s="69">
        <v>135380</v>
      </c>
      <c r="AF35" s="69">
        <f t="shared" si="0"/>
        <v>1009840</v>
      </c>
      <c r="AG35" s="69">
        <v>1944360</v>
      </c>
      <c r="AH35" s="57"/>
    </row>
    <row r="36" spans="1:34" ht="22.35" customHeight="1" x14ac:dyDescent="0.4">
      <c r="A36" s="65" t="s">
        <v>207</v>
      </c>
      <c r="B36" s="66">
        <v>1506.5</v>
      </c>
      <c r="C36" s="67">
        <v>14.24</v>
      </c>
      <c r="D36" s="67">
        <v>13.4</v>
      </c>
      <c r="E36" s="68">
        <v>74</v>
      </c>
      <c r="F36" s="68">
        <v>100</v>
      </c>
      <c r="G36" s="69">
        <v>12000</v>
      </c>
      <c r="H36" s="69">
        <v>8000</v>
      </c>
      <c r="I36" s="69">
        <v>9000</v>
      </c>
      <c r="J36" s="69">
        <v>11000</v>
      </c>
      <c r="K36" s="69">
        <v>12000</v>
      </c>
      <c r="L36" s="69">
        <v>11000</v>
      </c>
      <c r="M36" s="69">
        <v>9000</v>
      </c>
      <c r="N36" s="69">
        <v>7000</v>
      </c>
      <c r="O36" s="69">
        <v>7000</v>
      </c>
      <c r="P36" s="69">
        <v>9000</v>
      </c>
      <c r="Q36" s="69">
        <v>10000</v>
      </c>
      <c r="R36" s="69">
        <v>8000</v>
      </c>
      <c r="S36" s="82">
        <v>113000</v>
      </c>
      <c r="T36" s="86">
        <v>255558</v>
      </c>
      <c r="U36" s="69">
        <v>201958</v>
      </c>
      <c r="V36" s="69">
        <v>215358</v>
      </c>
      <c r="W36" s="69">
        <v>242158</v>
      </c>
      <c r="X36" s="69">
        <v>255558</v>
      </c>
      <c r="Y36" s="69">
        <v>242158</v>
      </c>
      <c r="Z36" s="69">
        <v>215358</v>
      </c>
      <c r="AA36" s="69">
        <v>188558</v>
      </c>
      <c r="AB36" s="69">
        <v>188558</v>
      </c>
      <c r="AC36" s="69">
        <v>222918</v>
      </c>
      <c r="AD36" s="69">
        <v>237158</v>
      </c>
      <c r="AE36" s="69">
        <v>208678</v>
      </c>
      <c r="AF36" s="69">
        <f t="shared" si="0"/>
        <v>1412748</v>
      </c>
      <c r="AG36" s="69">
        <v>2673976</v>
      </c>
      <c r="AH36" s="57"/>
    </row>
    <row r="37" spans="1:34" ht="22.35" customHeight="1" x14ac:dyDescent="0.4">
      <c r="A37" s="65" t="s">
        <v>208</v>
      </c>
      <c r="B37" s="66">
        <v>1506.5</v>
      </c>
      <c r="C37" s="67">
        <v>14.24</v>
      </c>
      <c r="D37" s="67">
        <v>13.4</v>
      </c>
      <c r="E37" s="68">
        <v>91</v>
      </c>
      <c r="F37" s="68">
        <v>100</v>
      </c>
      <c r="G37" s="69">
        <v>11000</v>
      </c>
      <c r="H37" s="69">
        <v>8000</v>
      </c>
      <c r="I37" s="69">
        <v>10000</v>
      </c>
      <c r="J37" s="69">
        <v>12000</v>
      </c>
      <c r="K37" s="69">
        <v>12000</v>
      </c>
      <c r="L37" s="69">
        <v>12000</v>
      </c>
      <c r="M37" s="69">
        <v>9000</v>
      </c>
      <c r="N37" s="69">
        <v>8000</v>
      </c>
      <c r="O37" s="69">
        <v>8000</v>
      </c>
      <c r="P37" s="69">
        <v>9000</v>
      </c>
      <c r="Q37" s="69">
        <v>10000</v>
      </c>
      <c r="R37" s="69">
        <v>7000</v>
      </c>
      <c r="S37" s="82">
        <v>116000</v>
      </c>
      <c r="T37" s="86">
        <v>263927</v>
      </c>
      <c r="U37" s="69">
        <v>223727</v>
      </c>
      <c r="V37" s="69">
        <v>250527</v>
      </c>
      <c r="W37" s="69">
        <v>277327</v>
      </c>
      <c r="X37" s="69">
        <v>277327</v>
      </c>
      <c r="Y37" s="69">
        <v>277327</v>
      </c>
      <c r="Z37" s="69">
        <v>237127</v>
      </c>
      <c r="AA37" s="69">
        <v>223727</v>
      </c>
      <c r="AB37" s="69">
        <v>223727</v>
      </c>
      <c r="AC37" s="69">
        <v>244687</v>
      </c>
      <c r="AD37" s="69">
        <v>258927</v>
      </c>
      <c r="AE37" s="69">
        <v>216207</v>
      </c>
      <c r="AF37" s="69">
        <f t="shared" si="0"/>
        <v>1570162</v>
      </c>
      <c r="AG37" s="69">
        <v>2974564</v>
      </c>
      <c r="AH37" s="57"/>
    </row>
    <row r="38" spans="1:34" ht="22.35" customHeight="1" x14ac:dyDescent="0.4">
      <c r="A38" s="65" t="s">
        <v>209</v>
      </c>
      <c r="B38" s="66">
        <v>1506.5</v>
      </c>
      <c r="C38" s="67">
        <v>14.24</v>
      </c>
      <c r="D38" s="67">
        <v>13.4</v>
      </c>
      <c r="E38" s="68">
        <v>37</v>
      </c>
      <c r="F38" s="68">
        <v>100</v>
      </c>
      <c r="G38" s="69">
        <v>8000</v>
      </c>
      <c r="H38" s="69">
        <v>8000</v>
      </c>
      <c r="I38" s="69">
        <v>8000</v>
      </c>
      <c r="J38" s="69">
        <v>8000</v>
      </c>
      <c r="K38" s="69">
        <v>9000</v>
      </c>
      <c r="L38" s="69">
        <v>8000</v>
      </c>
      <c r="M38" s="69">
        <v>9000</v>
      </c>
      <c r="N38" s="69">
        <v>8000</v>
      </c>
      <c r="O38" s="69">
        <v>8000</v>
      </c>
      <c r="P38" s="69">
        <v>8000</v>
      </c>
      <c r="Q38" s="69">
        <v>8000</v>
      </c>
      <c r="R38" s="69">
        <v>7000</v>
      </c>
      <c r="S38" s="82">
        <v>97000</v>
      </c>
      <c r="T38" s="86">
        <v>154579</v>
      </c>
      <c r="U38" s="69">
        <v>154579</v>
      </c>
      <c r="V38" s="69">
        <v>154579</v>
      </c>
      <c r="W38" s="69">
        <v>154579</v>
      </c>
      <c r="X38" s="69">
        <v>167979</v>
      </c>
      <c r="Y38" s="69">
        <v>154579</v>
      </c>
      <c r="Z38" s="69">
        <v>167979</v>
      </c>
      <c r="AA38" s="69">
        <v>154579</v>
      </c>
      <c r="AB38" s="69">
        <v>154579</v>
      </c>
      <c r="AC38" s="69">
        <v>161299</v>
      </c>
      <c r="AD38" s="69">
        <v>161299</v>
      </c>
      <c r="AE38" s="69">
        <v>147059</v>
      </c>
      <c r="AF38" s="69">
        <f t="shared" si="0"/>
        <v>940874</v>
      </c>
      <c r="AG38" s="69">
        <v>1887668</v>
      </c>
      <c r="AH38" s="57"/>
    </row>
    <row r="39" spans="1:34" ht="28.5" customHeight="1" x14ac:dyDescent="0.4">
      <c r="A39" s="70" t="s">
        <v>210</v>
      </c>
      <c r="B39" s="66">
        <v>1506.5</v>
      </c>
      <c r="C39" s="67">
        <v>14.24</v>
      </c>
      <c r="D39" s="67">
        <v>13.4</v>
      </c>
      <c r="E39" s="68">
        <v>26</v>
      </c>
      <c r="F39" s="68">
        <v>100</v>
      </c>
      <c r="G39" s="69">
        <v>5000</v>
      </c>
      <c r="H39" s="69">
        <v>5000</v>
      </c>
      <c r="I39" s="69">
        <v>5000</v>
      </c>
      <c r="J39" s="69">
        <v>5000</v>
      </c>
      <c r="K39" s="69">
        <v>5000</v>
      </c>
      <c r="L39" s="69">
        <v>5000</v>
      </c>
      <c r="M39" s="69">
        <v>5000</v>
      </c>
      <c r="N39" s="69">
        <v>4000</v>
      </c>
      <c r="O39" s="69">
        <v>5000</v>
      </c>
      <c r="P39" s="69">
        <v>5000</v>
      </c>
      <c r="Q39" s="69">
        <v>5000</v>
      </c>
      <c r="R39" s="69">
        <v>4000</v>
      </c>
      <c r="S39" s="82">
        <v>58000</v>
      </c>
      <c r="T39" s="86">
        <v>100293</v>
      </c>
      <c r="U39" s="69">
        <v>100293</v>
      </c>
      <c r="V39" s="69">
        <v>100293</v>
      </c>
      <c r="W39" s="69">
        <v>100293</v>
      </c>
      <c r="X39" s="69">
        <v>100293</v>
      </c>
      <c r="Y39" s="69">
        <v>100293</v>
      </c>
      <c r="Z39" s="69">
        <v>100293</v>
      </c>
      <c r="AA39" s="69">
        <v>86893</v>
      </c>
      <c r="AB39" s="69">
        <v>100293</v>
      </c>
      <c r="AC39" s="69">
        <v>104493</v>
      </c>
      <c r="AD39" s="69">
        <v>104493</v>
      </c>
      <c r="AE39" s="69">
        <v>90253</v>
      </c>
      <c r="AF39" s="69">
        <f t="shared" si="0"/>
        <v>601758</v>
      </c>
      <c r="AG39" s="69">
        <v>1188476</v>
      </c>
      <c r="AH39" s="57"/>
    </row>
    <row r="40" spans="1:34" ht="22.35" customHeight="1" x14ac:dyDescent="0.4">
      <c r="A40" s="65" t="s">
        <v>211</v>
      </c>
      <c r="B40" s="66">
        <v>1506.5</v>
      </c>
      <c r="C40" s="67">
        <v>14.24</v>
      </c>
      <c r="D40" s="67">
        <v>13.4</v>
      </c>
      <c r="E40" s="68">
        <v>51</v>
      </c>
      <c r="F40" s="68">
        <v>100</v>
      </c>
      <c r="G40" s="69">
        <v>8000</v>
      </c>
      <c r="H40" s="69">
        <v>7000</v>
      </c>
      <c r="I40" s="69">
        <v>7000</v>
      </c>
      <c r="J40" s="69">
        <v>7000</v>
      </c>
      <c r="K40" s="69">
        <v>8000</v>
      </c>
      <c r="L40" s="69">
        <v>8000</v>
      </c>
      <c r="M40" s="69">
        <v>7000</v>
      </c>
      <c r="N40" s="69">
        <v>6000</v>
      </c>
      <c r="O40" s="69">
        <v>6000</v>
      </c>
      <c r="P40" s="69">
        <v>7000</v>
      </c>
      <c r="Q40" s="69">
        <v>11000</v>
      </c>
      <c r="R40" s="69">
        <v>6000</v>
      </c>
      <c r="S40" s="82">
        <v>88000</v>
      </c>
      <c r="T40" s="86">
        <v>172506</v>
      </c>
      <c r="U40" s="69">
        <v>159106</v>
      </c>
      <c r="V40" s="69">
        <v>159106</v>
      </c>
      <c r="W40" s="69">
        <v>159106</v>
      </c>
      <c r="X40" s="69">
        <v>172506</v>
      </c>
      <c r="Y40" s="69">
        <v>172506</v>
      </c>
      <c r="Z40" s="69">
        <v>159106</v>
      </c>
      <c r="AA40" s="69">
        <v>145706</v>
      </c>
      <c r="AB40" s="69">
        <v>145706</v>
      </c>
      <c r="AC40" s="69">
        <v>164986</v>
      </c>
      <c r="AD40" s="69">
        <v>221946</v>
      </c>
      <c r="AE40" s="69">
        <v>150746</v>
      </c>
      <c r="AF40" s="69">
        <f t="shared" si="0"/>
        <v>994836</v>
      </c>
      <c r="AG40" s="69">
        <v>1983032</v>
      </c>
      <c r="AH40" s="57"/>
    </row>
    <row r="41" spans="1:34" ht="22.35" customHeight="1" x14ac:dyDescent="0.4">
      <c r="A41" s="65" t="s">
        <v>212</v>
      </c>
      <c r="B41" s="66">
        <v>1506.5</v>
      </c>
      <c r="C41" s="67">
        <v>14.24</v>
      </c>
      <c r="D41" s="67">
        <v>13.4</v>
      </c>
      <c r="E41" s="68">
        <v>78</v>
      </c>
      <c r="F41" s="68">
        <v>100</v>
      </c>
      <c r="G41" s="69">
        <v>14000</v>
      </c>
      <c r="H41" s="69">
        <v>14000</v>
      </c>
      <c r="I41" s="69">
        <v>14000</v>
      </c>
      <c r="J41" s="69">
        <v>15000</v>
      </c>
      <c r="K41" s="69">
        <v>16000</v>
      </c>
      <c r="L41" s="69">
        <v>15000</v>
      </c>
      <c r="M41" s="69">
        <v>15000</v>
      </c>
      <c r="N41" s="69">
        <v>13000</v>
      </c>
      <c r="O41" s="69">
        <v>14000</v>
      </c>
      <c r="P41" s="69">
        <v>14000</v>
      </c>
      <c r="Q41" s="69">
        <v>13000</v>
      </c>
      <c r="R41" s="69">
        <v>10000</v>
      </c>
      <c r="S41" s="82">
        <v>167000</v>
      </c>
      <c r="T41" s="86">
        <v>287480</v>
      </c>
      <c r="U41" s="69">
        <v>287480</v>
      </c>
      <c r="V41" s="69">
        <v>287480</v>
      </c>
      <c r="W41" s="69">
        <v>300880</v>
      </c>
      <c r="X41" s="69">
        <v>314280</v>
      </c>
      <c r="Y41" s="69">
        <v>300880</v>
      </c>
      <c r="Z41" s="69">
        <v>300880</v>
      </c>
      <c r="AA41" s="69">
        <v>274080</v>
      </c>
      <c r="AB41" s="69">
        <v>287480</v>
      </c>
      <c r="AC41" s="69">
        <v>299240</v>
      </c>
      <c r="AD41" s="69">
        <v>285000</v>
      </c>
      <c r="AE41" s="69">
        <v>242280</v>
      </c>
      <c r="AF41" s="69">
        <f t="shared" si="0"/>
        <v>1778480</v>
      </c>
      <c r="AG41" s="69">
        <v>3467440</v>
      </c>
      <c r="AH41" s="57"/>
    </row>
    <row r="42" spans="1:34" ht="22.35" customHeight="1" x14ac:dyDescent="0.4">
      <c r="A42" s="65" t="s">
        <v>213</v>
      </c>
      <c r="B42" s="66">
        <v>1506.5</v>
      </c>
      <c r="C42" s="67">
        <v>14.24</v>
      </c>
      <c r="D42" s="67">
        <v>13.4</v>
      </c>
      <c r="E42" s="68">
        <v>43</v>
      </c>
      <c r="F42" s="68">
        <v>100</v>
      </c>
      <c r="G42" s="69">
        <v>8000</v>
      </c>
      <c r="H42" s="69">
        <v>7000</v>
      </c>
      <c r="I42" s="69">
        <v>7000</v>
      </c>
      <c r="J42" s="69">
        <v>8000</v>
      </c>
      <c r="K42" s="69">
        <v>8000</v>
      </c>
      <c r="L42" s="69">
        <v>8000</v>
      </c>
      <c r="M42" s="69">
        <v>8000</v>
      </c>
      <c r="N42" s="69">
        <v>7000</v>
      </c>
      <c r="O42" s="69">
        <v>7000</v>
      </c>
      <c r="P42" s="69">
        <v>8000</v>
      </c>
      <c r="Q42" s="69">
        <v>8000</v>
      </c>
      <c r="R42" s="69">
        <v>6000</v>
      </c>
      <c r="S42" s="82">
        <v>90000</v>
      </c>
      <c r="T42" s="86">
        <v>162262</v>
      </c>
      <c r="U42" s="69">
        <v>148862</v>
      </c>
      <c r="V42" s="69">
        <v>148862</v>
      </c>
      <c r="W42" s="69">
        <v>162262</v>
      </c>
      <c r="X42" s="69">
        <v>162262</v>
      </c>
      <c r="Y42" s="69">
        <v>162262</v>
      </c>
      <c r="Z42" s="69">
        <v>162262</v>
      </c>
      <c r="AA42" s="69">
        <v>148862</v>
      </c>
      <c r="AB42" s="69">
        <v>148862</v>
      </c>
      <c r="AC42" s="69">
        <v>168982</v>
      </c>
      <c r="AD42" s="69">
        <v>168982</v>
      </c>
      <c r="AE42" s="69">
        <v>140502</v>
      </c>
      <c r="AF42" s="69">
        <f t="shared" si="0"/>
        <v>946772</v>
      </c>
      <c r="AG42" s="69">
        <v>1885224</v>
      </c>
      <c r="AH42" s="57"/>
    </row>
    <row r="43" spans="1:34" ht="22.35" customHeight="1" x14ac:dyDescent="0.4">
      <c r="A43" s="65" t="s">
        <v>214</v>
      </c>
      <c r="B43" s="66">
        <v>1506.5</v>
      </c>
      <c r="C43" s="67">
        <v>14.24</v>
      </c>
      <c r="D43" s="67">
        <v>13.4</v>
      </c>
      <c r="E43" s="68">
        <v>17</v>
      </c>
      <c r="F43" s="68">
        <v>100</v>
      </c>
      <c r="G43" s="69">
        <v>1000</v>
      </c>
      <c r="H43" s="69">
        <v>2000</v>
      </c>
      <c r="I43" s="69">
        <v>2000</v>
      </c>
      <c r="J43" s="69">
        <v>1000</v>
      </c>
      <c r="K43" s="69">
        <v>1000</v>
      </c>
      <c r="L43" s="69">
        <v>1000</v>
      </c>
      <c r="M43" s="69">
        <v>2000</v>
      </c>
      <c r="N43" s="69">
        <v>2000</v>
      </c>
      <c r="O43" s="69">
        <v>2000</v>
      </c>
      <c r="P43" s="69">
        <v>2000</v>
      </c>
      <c r="Q43" s="69">
        <v>2000</v>
      </c>
      <c r="R43" s="69">
        <v>2000</v>
      </c>
      <c r="S43" s="82">
        <v>20000</v>
      </c>
      <c r="T43" s="86">
        <v>35168</v>
      </c>
      <c r="U43" s="69">
        <v>48568</v>
      </c>
      <c r="V43" s="69">
        <v>48568</v>
      </c>
      <c r="W43" s="69">
        <v>35168</v>
      </c>
      <c r="X43" s="69">
        <v>35168</v>
      </c>
      <c r="Y43" s="69">
        <v>35168</v>
      </c>
      <c r="Z43" s="69">
        <v>48568</v>
      </c>
      <c r="AA43" s="69">
        <v>48568</v>
      </c>
      <c r="AB43" s="69">
        <v>48568</v>
      </c>
      <c r="AC43" s="69">
        <v>50248</v>
      </c>
      <c r="AD43" s="69">
        <v>50248</v>
      </c>
      <c r="AE43" s="69">
        <v>50248</v>
      </c>
      <c r="AF43" s="69">
        <f t="shared" si="0"/>
        <v>237808</v>
      </c>
      <c r="AG43" s="69">
        <v>534256</v>
      </c>
      <c r="AH43" s="57"/>
    </row>
    <row r="44" spans="1:34" ht="22.35" customHeight="1" x14ac:dyDescent="0.4">
      <c r="A44" s="65" t="s">
        <v>215</v>
      </c>
      <c r="B44" s="66">
        <v>1506.5</v>
      </c>
      <c r="C44" s="67">
        <v>14.24</v>
      </c>
      <c r="D44" s="67">
        <v>13.4</v>
      </c>
      <c r="E44" s="68">
        <v>36</v>
      </c>
      <c r="F44" s="68">
        <v>100</v>
      </c>
      <c r="G44" s="69">
        <v>4000</v>
      </c>
      <c r="H44" s="69">
        <v>3000</v>
      </c>
      <c r="I44" s="69">
        <v>4000</v>
      </c>
      <c r="J44" s="69">
        <v>4000</v>
      </c>
      <c r="K44" s="69">
        <v>4000</v>
      </c>
      <c r="L44" s="69">
        <v>5000</v>
      </c>
      <c r="M44" s="69">
        <v>4000</v>
      </c>
      <c r="N44" s="69">
        <v>3000</v>
      </c>
      <c r="O44" s="69">
        <v>4000</v>
      </c>
      <c r="P44" s="69">
        <v>3000</v>
      </c>
      <c r="Q44" s="69">
        <v>5000</v>
      </c>
      <c r="R44" s="69">
        <v>3000</v>
      </c>
      <c r="S44" s="82">
        <v>46000</v>
      </c>
      <c r="T44" s="86">
        <v>99698</v>
      </c>
      <c r="U44" s="69">
        <v>86298</v>
      </c>
      <c r="V44" s="69">
        <v>99698</v>
      </c>
      <c r="W44" s="69">
        <v>99698</v>
      </c>
      <c r="X44" s="69">
        <v>99698</v>
      </c>
      <c r="Y44" s="69">
        <v>113098</v>
      </c>
      <c r="Z44" s="69">
        <v>99698</v>
      </c>
      <c r="AA44" s="69">
        <v>86298</v>
      </c>
      <c r="AB44" s="69">
        <v>99698</v>
      </c>
      <c r="AC44" s="69">
        <v>88818</v>
      </c>
      <c r="AD44" s="69">
        <v>117298</v>
      </c>
      <c r="AE44" s="69">
        <v>88818</v>
      </c>
      <c r="AF44" s="69">
        <f t="shared" si="0"/>
        <v>598188</v>
      </c>
      <c r="AG44" s="69">
        <v>1178816</v>
      </c>
      <c r="AH44" s="57"/>
    </row>
    <row r="45" spans="1:34" ht="22.35" customHeight="1" x14ac:dyDescent="0.4">
      <c r="A45" s="65" t="s">
        <v>216</v>
      </c>
      <c r="B45" s="66">
        <v>1506.5</v>
      </c>
      <c r="C45" s="67">
        <v>14.24</v>
      </c>
      <c r="D45" s="67">
        <v>13.4</v>
      </c>
      <c r="E45" s="68">
        <v>27</v>
      </c>
      <c r="F45" s="68">
        <v>100</v>
      </c>
      <c r="G45" s="69">
        <v>4000</v>
      </c>
      <c r="H45" s="69">
        <v>4000</v>
      </c>
      <c r="I45" s="69">
        <v>4000</v>
      </c>
      <c r="J45" s="69">
        <v>4000</v>
      </c>
      <c r="K45" s="69">
        <v>5000</v>
      </c>
      <c r="L45" s="69">
        <v>4000</v>
      </c>
      <c r="M45" s="69">
        <v>5000</v>
      </c>
      <c r="N45" s="69">
        <v>3000</v>
      </c>
      <c r="O45" s="69">
        <v>3000</v>
      </c>
      <c r="P45" s="69">
        <v>3000</v>
      </c>
      <c r="Q45" s="69">
        <v>4000</v>
      </c>
      <c r="R45" s="69">
        <v>3000</v>
      </c>
      <c r="S45" s="82">
        <v>46000</v>
      </c>
      <c r="T45" s="86">
        <v>88174</v>
      </c>
      <c r="U45" s="69">
        <v>88174</v>
      </c>
      <c r="V45" s="69">
        <v>88174</v>
      </c>
      <c r="W45" s="69">
        <v>88174</v>
      </c>
      <c r="X45" s="69">
        <v>101574</v>
      </c>
      <c r="Y45" s="69">
        <v>88174</v>
      </c>
      <c r="Z45" s="69">
        <v>101574</v>
      </c>
      <c r="AA45" s="69">
        <v>74774</v>
      </c>
      <c r="AB45" s="69">
        <v>74774</v>
      </c>
      <c r="AC45" s="69">
        <v>77294</v>
      </c>
      <c r="AD45" s="69">
        <v>91534</v>
      </c>
      <c r="AE45" s="69">
        <v>77294</v>
      </c>
      <c r="AF45" s="69">
        <f t="shared" si="0"/>
        <v>542444</v>
      </c>
      <c r="AG45" s="69">
        <v>1039688</v>
      </c>
      <c r="AH45" s="57"/>
    </row>
    <row r="46" spans="1:34" ht="22.35" customHeight="1" x14ac:dyDescent="0.4">
      <c r="A46" s="65" t="s">
        <v>217</v>
      </c>
      <c r="B46" s="66">
        <v>1506.5</v>
      </c>
      <c r="C46" s="67">
        <v>14.24</v>
      </c>
      <c r="D46" s="67">
        <v>13.4</v>
      </c>
      <c r="E46" s="68">
        <v>50</v>
      </c>
      <c r="F46" s="68">
        <v>100</v>
      </c>
      <c r="G46" s="69">
        <v>8000</v>
      </c>
      <c r="H46" s="69">
        <v>8000</v>
      </c>
      <c r="I46" s="69">
        <v>7000</v>
      </c>
      <c r="J46" s="69">
        <v>8000</v>
      </c>
      <c r="K46" s="69">
        <v>8000</v>
      </c>
      <c r="L46" s="69">
        <v>9000</v>
      </c>
      <c r="M46" s="69">
        <v>8000</v>
      </c>
      <c r="N46" s="69">
        <v>7000</v>
      </c>
      <c r="O46" s="69">
        <v>7000</v>
      </c>
      <c r="P46" s="69">
        <v>7000</v>
      </c>
      <c r="Q46" s="69">
        <v>8000</v>
      </c>
      <c r="R46" s="69">
        <v>9000</v>
      </c>
      <c r="S46" s="82">
        <v>94000</v>
      </c>
      <c r="T46" s="86">
        <v>171226</v>
      </c>
      <c r="U46" s="69">
        <v>171226</v>
      </c>
      <c r="V46" s="69">
        <v>157826</v>
      </c>
      <c r="W46" s="69">
        <v>171226</v>
      </c>
      <c r="X46" s="69">
        <v>171226</v>
      </c>
      <c r="Y46" s="69">
        <v>184626</v>
      </c>
      <c r="Z46" s="69">
        <v>171226</v>
      </c>
      <c r="AA46" s="69">
        <v>157826</v>
      </c>
      <c r="AB46" s="69">
        <v>157826</v>
      </c>
      <c r="AC46" s="69">
        <v>163706</v>
      </c>
      <c r="AD46" s="69">
        <v>177946</v>
      </c>
      <c r="AE46" s="69">
        <v>192186</v>
      </c>
      <c r="AF46" s="69">
        <f t="shared" si="0"/>
        <v>1027356</v>
      </c>
      <c r="AG46" s="69">
        <v>2048072</v>
      </c>
      <c r="AH46" s="57"/>
    </row>
    <row r="47" spans="1:34" ht="22.35" customHeight="1" x14ac:dyDescent="0.4">
      <c r="A47" s="65" t="s">
        <v>218</v>
      </c>
      <c r="B47" s="66">
        <v>1506.5</v>
      </c>
      <c r="C47" s="67">
        <v>14.24</v>
      </c>
      <c r="D47" s="67">
        <v>13.4</v>
      </c>
      <c r="E47" s="68">
        <v>62</v>
      </c>
      <c r="F47" s="68">
        <v>100</v>
      </c>
      <c r="G47" s="69">
        <v>9000</v>
      </c>
      <c r="H47" s="69">
        <v>8000</v>
      </c>
      <c r="I47" s="69">
        <v>9000</v>
      </c>
      <c r="J47" s="69">
        <v>8000</v>
      </c>
      <c r="K47" s="69">
        <v>8000</v>
      </c>
      <c r="L47" s="69">
        <v>9000</v>
      </c>
      <c r="M47" s="69">
        <v>8000</v>
      </c>
      <c r="N47" s="69">
        <v>8000</v>
      </c>
      <c r="O47" s="69">
        <v>7000</v>
      </c>
      <c r="P47" s="69">
        <v>8000</v>
      </c>
      <c r="Q47" s="69">
        <v>8000</v>
      </c>
      <c r="R47" s="69">
        <v>8000</v>
      </c>
      <c r="S47" s="82">
        <v>98000</v>
      </c>
      <c r="T47" s="86">
        <v>199992</v>
      </c>
      <c r="U47" s="69">
        <v>186592</v>
      </c>
      <c r="V47" s="69">
        <v>199992</v>
      </c>
      <c r="W47" s="69">
        <v>186592</v>
      </c>
      <c r="X47" s="69">
        <v>186592</v>
      </c>
      <c r="Y47" s="69">
        <v>199992</v>
      </c>
      <c r="Z47" s="69">
        <v>186592</v>
      </c>
      <c r="AA47" s="69">
        <v>186592</v>
      </c>
      <c r="AB47" s="69">
        <v>173192</v>
      </c>
      <c r="AC47" s="69">
        <v>193312</v>
      </c>
      <c r="AD47" s="69">
        <v>193312</v>
      </c>
      <c r="AE47" s="69">
        <v>193312</v>
      </c>
      <c r="AF47" s="69">
        <f t="shared" si="0"/>
        <v>1159752</v>
      </c>
      <c r="AG47" s="69">
        <v>2286064</v>
      </c>
      <c r="AH47" s="57"/>
    </row>
    <row r="48" spans="1:34" ht="28.5" customHeight="1" x14ac:dyDescent="0.4">
      <c r="A48" s="70" t="s">
        <v>219</v>
      </c>
      <c r="B48" s="66">
        <v>1506.5</v>
      </c>
      <c r="C48" s="67">
        <v>14.24</v>
      </c>
      <c r="D48" s="67">
        <v>13.4</v>
      </c>
      <c r="E48" s="68">
        <v>78</v>
      </c>
      <c r="F48" s="68">
        <v>100</v>
      </c>
      <c r="G48" s="69">
        <v>13000</v>
      </c>
      <c r="H48" s="69">
        <v>13000</v>
      </c>
      <c r="I48" s="69">
        <v>11000</v>
      </c>
      <c r="J48" s="69">
        <v>13000</v>
      </c>
      <c r="K48" s="69">
        <v>13000</v>
      </c>
      <c r="L48" s="69">
        <v>14000</v>
      </c>
      <c r="M48" s="69">
        <v>12000</v>
      </c>
      <c r="N48" s="69">
        <v>11000</v>
      </c>
      <c r="O48" s="69">
        <v>10000</v>
      </c>
      <c r="P48" s="69">
        <v>11000</v>
      </c>
      <c r="Q48" s="69">
        <v>13000</v>
      </c>
      <c r="R48" s="69">
        <v>14000</v>
      </c>
      <c r="S48" s="82">
        <v>148000</v>
      </c>
      <c r="T48" s="86">
        <v>274080</v>
      </c>
      <c r="U48" s="69">
        <v>274080</v>
      </c>
      <c r="V48" s="69">
        <v>247280</v>
      </c>
      <c r="W48" s="69">
        <v>274080</v>
      </c>
      <c r="X48" s="69">
        <v>274080</v>
      </c>
      <c r="Y48" s="69">
        <v>287480</v>
      </c>
      <c r="Z48" s="69">
        <v>260680</v>
      </c>
      <c r="AA48" s="69">
        <v>247280</v>
      </c>
      <c r="AB48" s="69">
        <v>233880</v>
      </c>
      <c r="AC48" s="69">
        <v>256520</v>
      </c>
      <c r="AD48" s="69">
        <v>285000</v>
      </c>
      <c r="AE48" s="69">
        <v>299240</v>
      </c>
      <c r="AF48" s="69">
        <f t="shared" si="0"/>
        <v>1631080</v>
      </c>
      <c r="AG48" s="69">
        <v>3213680</v>
      </c>
      <c r="AH48" s="57"/>
    </row>
    <row r="49" spans="1:34" ht="28.5" customHeight="1" x14ac:dyDescent="0.4">
      <c r="A49" s="70" t="s">
        <v>220</v>
      </c>
      <c r="B49" s="66">
        <v>1506.5</v>
      </c>
      <c r="C49" s="67">
        <v>14.24</v>
      </c>
      <c r="D49" s="67">
        <v>13.4</v>
      </c>
      <c r="E49" s="68">
        <v>64</v>
      </c>
      <c r="F49" s="68">
        <v>100</v>
      </c>
      <c r="G49" s="69">
        <v>6000</v>
      </c>
      <c r="H49" s="69">
        <v>5000</v>
      </c>
      <c r="I49" s="69">
        <v>1000</v>
      </c>
      <c r="J49" s="69">
        <v>3000</v>
      </c>
      <c r="K49" s="69">
        <v>4000</v>
      </c>
      <c r="L49" s="69">
        <v>4000</v>
      </c>
      <c r="M49" s="69">
        <v>6000</v>
      </c>
      <c r="N49" s="69">
        <v>4000</v>
      </c>
      <c r="O49" s="69">
        <v>3000</v>
      </c>
      <c r="P49" s="69">
        <v>2000</v>
      </c>
      <c r="Q49" s="69">
        <v>3000</v>
      </c>
      <c r="R49" s="69">
        <v>7000</v>
      </c>
      <c r="S49" s="82">
        <v>48000</v>
      </c>
      <c r="T49" s="86">
        <v>162353</v>
      </c>
      <c r="U49" s="69">
        <v>148953</v>
      </c>
      <c r="V49" s="69">
        <v>95353</v>
      </c>
      <c r="W49" s="69">
        <v>122153</v>
      </c>
      <c r="X49" s="69">
        <v>135553</v>
      </c>
      <c r="Y49" s="69">
        <v>135553</v>
      </c>
      <c r="Z49" s="69">
        <v>162353</v>
      </c>
      <c r="AA49" s="69">
        <v>135553</v>
      </c>
      <c r="AB49" s="69">
        <v>122153</v>
      </c>
      <c r="AC49" s="69">
        <v>110433</v>
      </c>
      <c r="AD49" s="69">
        <v>124673</v>
      </c>
      <c r="AE49" s="69">
        <v>181633</v>
      </c>
      <c r="AF49" s="69">
        <f t="shared" si="0"/>
        <v>799918</v>
      </c>
      <c r="AG49" s="69">
        <v>1636716</v>
      </c>
      <c r="AH49" s="57"/>
    </row>
    <row r="50" spans="1:34" ht="22.35" customHeight="1" x14ac:dyDescent="0.4">
      <c r="A50" s="65" t="s">
        <v>221</v>
      </c>
      <c r="B50" s="66">
        <v>1506.5</v>
      </c>
      <c r="C50" s="67">
        <v>14.24</v>
      </c>
      <c r="D50" s="67">
        <v>13.4</v>
      </c>
      <c r="E50" s="68">
        <v>92</v>
      </c>
      <c r="F50" s="68">
        <v>100</v>
      </c>
      <c r="G50" s="69">
        <v>13000</v>
      </c>
      <c r="H50" s="69">
        <v>8000</v>
      </c>
      <c r="I50" s="69">
        <v>8000</v>
      </c>
      <c r="J50" s="69">
        <v>11000</v>
      </c>
      <c r="K50" s="69">
        <v>12000</v>
      </c>
      <c r="L50" s="69">
        <v>11000</v>
      </c>
      <c r="M50" s="69">
        <v>9000</v>
      </c>
      <c r="N50" s="69">
        <v>7000</v>
      </c>
      <c r="O50" s="69">
        <v>7000</v>
      </c>
      <c r="P50" s="69">
        <v>10000</v>
      </c>
      <c r="Q50" s="69">
        <v>14000</v>
      </c>
      <c r="R50" s="69">
        <v>16000</v>
      </c>
      <c r="S50" s="82">
        <v>126000</v>
      </c>
      <c r="T50" s="86">
        <v>292008</v>
      </c>
      <c r="U50" s="69">
        <v>225008</v>
      </c>
      <c r="V50" s="69">
        <v>225008</v>
      </c>
      <c r="W50" s="69">
        <v>265208</v>
      </c>
      <c r="X50" s="69">
        <v>278608</v>
      </c>
      <c r="Y50" s="69">
        <v>265208</v>
      </c>
      <c r="Z50" s="69">
        <v>238408</v>
      </c>
      <c r="AA50" s="69">
        <v>211608</v>
      </c>
      <c r="AB50" s="69">
        <v>211608</v>
      </c>
      <c r="AC50" s="69">
        <v>260208</v>
      </c>
      <c r="AD50" s="69">
        <v>317168</v>
      </c>
      <c r="AE50" s="69">
        <v>345648</v>
      </c>
      <c r="AF50" s="69">
        <f t="shared" si="0"/>
        <v>1551048</v>
      </c>
      <c r="AG50" s="69">
        <v>3135696</v>
      </c>
      <c r="AH50" s="57"/>
    </row>
    <row r="51" spans="1:34" ht="22.35" customHeight="1" x14ac:dyDescent="0.4">
      <c r="A51" s="65" t="s">
        <v>222</v>
      </c>
      <c r="B51" s="66">
        <v>1506.5</v>
      </c>
      <c r="C51" s="67">
        <v>14.24</v>
      </c>
      <c r="D51" s="67">
        <v>13.4</v>
      </c>
      <c r="E51" s="68">
        <v>89</v>
      </c>
      <c r="F51" s="68">
        <v>100</v>
      </c>
      <c r="G51" s="69">
        <v>11000</v>
      </c>
      <c r="H51" s="69">
        <v>6000</v>
      </c>
      <c r="I51" s="69">
        <v>7000</v>
      </c>
      <c r="J51" s="69">
        <v>10000</v>
      </c>
      <c r="K51" s="69">
        <v>12000</v>
      </c>
      <c r="L51" s="69">
        <v>10000</v>
      </c>
      <c r="M51" s="69">
        <v>8000</v>
      </c>
      <c r="N51" s="69">
        <v>7000</v>
      </c>
      <c r="O51" s="69">
        <v>6000</v>
      </c>
      <c r="P51" s="69">
        <v>8000</v>
      </c>
      <c r="Q51" s="69">
        <v>14000</v>
      </c>
      <c r="R51" s="69">
        <v>13000</v>
      </c>
      <c r="S51" s="82">
        <v>112000</v>
      </c>
      <c r="T51" s="86">
        <v>261366</v>
      </c>
      <c r="U51" s="69">
        <v>194366</v>
      </c>
      <c r="V51" s="69">
        <v>207766</v>
      </c>
      <c r="W51" s="69">
        <v>247966</v>
      </c>
      <c r="X51" s="69">
        <v>274766</v>
      </c>
      <c r="Y51" s="69">
        <v>247966</v>
      </c>
      <c r="Z51" s="69">
        <v>221166</v>
      </c>
      <c r="AA51" s="69">
        <v>207766</v>
      </c>
      <c r="AB51" s="69">
        <v>194366</v>
      </c>
      <c r="AC51" s="69">
        <v>227886</v>
      </c>
      <c r="AD51" s="69">
        <v>313326</v>
      </c>
      <c r="AE51" s="69">
        <v>299086</v>
      </c>
      <c r="AF51" s="69">
        <f t="shared" si="0"/>
        <v>1434196</v>
      </c>
      <c r="AG51" s="69">
        <v>2897792</v>
      </c>
      <c r="AH51" s="57"/>
    </row>
    <row r="52" spans="1:34" ht="22.35" customHeight="1" x14ac:dyDescent="0.4">
      <c r="A52" s="65" t="s">
        <v>223</v>
      </c>
      <c r="B52" s="66">
        <v>1506.5</v>
      </c>
      <c r="C52" s="67">
        <v>14.24</v>
      </c>
      <c r="D52" s="67">
        <v>13.4</v>
      </c>
      <c r="E52" s="68">
        <v>47</v>
      </c>
      <c r="F52" s="68">
        <v>100</v>
      </c>
      <c r="G52" s="69">
        <v>8000</v>
      </c>
      <c r="H52" s="69">
        <v>8000</v>
      </c>
      <c r="I52" s="69">
        <v>8000</v>
      </c>
      <c r="J52" s="69">
        <v>8000</v>
      </c>
      <c r="K52" s="69">
        <v>8000</v>
      </c>
      <c r="L52" s="69">
        <v>10000</v>
      </c>
      <c r="M52" s="69">
        <v>9000</v>
      </c>
      <c r="N52" s="69">
        <v>8000</v>
      </c>
      <c r="O52" s="69">
        <v>7000</v>
      </c>
      <c r="P52" s="69">
        <v>8000</v>
      </c>
      <c r="Q52" s="69">
        <v>9000</v>
      </c>
      <c r="R52" s="69">
        <v>9000</v>
      </c>
      <c r="S52" s="82">
        <v>100000</v>
      </c>
      <c r="T52" s="86">
        <v>167384</v>
      </c>
      <c r="U52" s="69">
        <v>167384</v>
      </c>
      <c r="V52" s="69">
        <v>167384</v>
      </c>
      <c r="W52" s="69">
        <v>167384</v>
      </c>
      <c r="X52" s="69">
        <v>167384</v>
      </c>
      <c r="Y52" s="69">
        <v>194184</v>
      </c>
      <c r="Z52" s="69">
        <v>180784</v>
      </c>
      <c r="AA52" s="69">
        <v>167384</v>
      </c>
      <c r="AB52" s="69">
        <v>153984</v>
      </c>
      <c r="AC52" s="69">
        <v>174104</v>
      </c>
      <c r="AD52" s="69">
        <v>188344</v>
      </c>
      <c r="AE52" s="69">
        <v>188344</v>
      </c>
      <c r="AF52" s="69">
        <f t="shared" si="0"/>
        <v>1031104</v>
      </c>
      <c r="AG52" s="69">
        <v>2084048</v>
      </c>
      <c r="AH52" s="57"/>
    </row>
    <row r="53" spans="1:34" ht="22.35" customHeight="1" x14ac:dyDescent="0.4">
      <c r="A53" s="65" t="s">
        <v>224</v>
      </c>
      <c r="B53" s="66">
        <v>1506.5</v>
      </c>
      <c r="C53" s="67">
        <v>14.24</v>
      </c>
      <c r="D53" s="67">
        <v>13.4</v>
      </c>
      <c r="E53" s="68">
        <v>68</v>
      </c>
      <c r="F53" s="68">
        <v>100</v>
      </c>
      <c r="G53" s="69">
        <v>6000</v>
      </c>
      <c r="H53" s="69">
        <v>5000</v>
      </c>
      <c r="I53" s="69">
        <v>6000</v>
      </c>
      <c r="J53" s="69">
        <v>7000</v>
      </c>
      <c r="K53" s="69">
        <v>8000</v>
      </c>
      <c r="L53" s="69">
        <v>10000</v>
      </c>
      <c r="M53" s="69">
        <v>6000</v>
      </c>
      <c r="N53" s="69">
        <v>5000</v>
      </c>
      <c r="O53" s="69">
        <v>5000</v>
      </c>
      <c r="P53" s="69">
        <v>6000</v>
      </c>
      <c r="Q53" s="69">
        <v>6000</v>
      </c>
      <c r="R53" s="69">
        <v>5000</v>
      </c>
      <c r="S53" s="82">
        <v>75000</v>
      </c>
      <c r="T53" s="86">
        <v>167475</v>
      </c>
      <c r="U53" s="69">
        <v>154075</v>
      </c>
      <c r="V53" s="69">
        <v>167475</v>
      </c>
      <c r="W53" s="69">
        <v>180875</v>
      </c>
      <c r="X53" s="69">
        <v>194275</v>
      </c>
      <c r="Y53" s="69">
        <v>221075</v>
      </c>
      <c r="Z53" s="69">
        <v>167475</v>
      </c>
      <c r="AA53" s="69">
        <v>154075</v>
      </c>
      <c r="AB53" s="69">
        <v>154075</v>
      </c>
      <c r="AC53" s="69">
        <v>172515</v>
      </c>
      <c r="AD53" s="69">
        <v>172515</v>
      </c>
      <c r="AE53" s="69">
        <v>158275</v>
      </c>
      <c r="AF53" s="69">
        <f t="shared" si="0"/>
        <v>1085250</v>
      </c>
      <c r="AG53" s="69">
        <v>2064180</v>
      </c>
      <c r="AH53" s="57"/>
    </row>
    <row r="54" spans="1:34" ht="22.35" customHeight="1" x14ac:dyDescent="0.4">
      <c r="A54" s="65" t="s">
        <v>225</v>
      </c>
      <c r="B54" s="66">
        <v>1506.5</v>
      </c>
      <c r="C54" s="67">
        <v>14.24</v>
      </c>
      <c r="D54" s="67">
        <v>13.4</v>
      </c>
      <c r="E54" s="68">
        <v>39</v>
      </c>
      <c r="F54" s="68">
        <v>100</v>
      </c>
      <c r="G54" s="69">
        <v>6000</v>
      </c>
      <c r="H54" s="69">
        <v>6000</v>
      </c>
      <c r="I54" s="69">
        <v>6000</v>
      </c>
      <c r="J54" s="69">
        <v>6000</v>
      </c>
      <c r="K54" s="69">
        <v>7000</v>
      </c>
      <c r="L54" s="69">
        <v>8000</v>
      </c>
      <c r="M54" s="69">
        <v>7000</v>
      </c>
      <c r="N54" s="69">
        <v>6000</v>
      </c>
      <c r="O54" s="69">
        <v>6000</v>
      </c>
      <c r="P54" s="69">
        <v>6000</v>
      </c>
      <c r="Q54" s="69">
        <v>6000</v>
      </c>
      <c r="R54" s="69">
        <v>7000</v>
      </c>
      <c r="S54" s="82">
        <v>77000</v>
      </c>
      <c r="T54" s="86">
        <v>130340</v>
      </c>
      <c r="U54" s="69">
        <v>130340</v>
      </c>
      <c r="V54" s="69">
        <v>130340</v>
      </c>
      <c r="W54" s="69">
        <v>130340</v>
      </c>
      <c r="X54" s="69">
        <v>143740</v>
      </c>
      <c r="Y54" s="69">
        <v>157140</v>
      </c>
      <c r="Z54" s="69">
        <v>143740</v>
      </c>
      <c r="AA54" s="69">
        <v>130340</v>
      </c>
      <c r="AB54" s="69">
        <v>130340</v>
      </c>
      <c r="AC54" s="69">
        <v>135380</v>
      </c>
      <c r="AD54" s="69">
        <v>135380</v>
      </c>
      <c r="AE54" s="69">
        <v>149620</v>
      </c>
      <c r="AF54" s="69">
        <f t="shared" si="0"/>
        <v>822240</v>
      </c>
      <c r="AG54" s="69">
        <v>1647040</v>
      </c>
      <c r="AH54" s="57"/>
    </row>
    <row r="55" spans="1:34" ht="22.35" customHeight="1" x14ac:dyDescent="0.4">
      <c r="A55" s="71" t="s">
        <v>226</v>
      </c>
      <c r="B55" s="66"/>
      <c r="C55" s="67"/>
      <c r="D55" s="67"/>
      <c r="E55" s="68">
        <f>SUM(E8:E54)</f>
        <v>2619</v>
      </c>
      <c r="F55" s="68"/>
      <c r="G55" s="72">
        <f t="shared" ref="G55:AG55" si="1">SUM(G8:G54)</f>
        <v>385000</v>
      </c>
      <c r="H55" s="72">
        <f t="shared" si="1"/>
        <v>332000</v>
      </c>
      <c r="I55" s="72">
        <f t="shared" si="1"/>
        <v>340000</v>
      </c>
      <c r="J55" s="72">
        <f t="shared" si="1"/>
        <v>380000</v>
      </c>
      <c r="K55" s="72">
        <f t="shared" si="1"/>
        <v>408000</v>
      </c>
      <c r="L55" s="72">
        <f t="shared" si="1"/>
        <v>406000</v>
      </c>
      <c r="M55" s="72">
        <f t="shared" si="1"/>
        <v>362000</v>
      </c>
      <c r="N55" s="72">
        <f t="shared" si="1"/>
        <v>309000</v>
      </c>
      <c r="O55" s="72">
        <f t="shared" si="1"/>
        <v>317000</v>
      </c>
      <c r="P55" s="72">
        <f t="shared" si="1"/>
        <v>400000</v>
      </c>
      <c r="Q55" s="72">
        <f t="shared" si="1"/>
        <v>419000</v>
      </c>
      <c r="R55" s="72">
        <f t="shared" si="1"/>
        <v>308000</v>
      </c>
      <c r="S55" s="83">
        <f t="shared" si="1"/>
        <v>4366000</v>
      </c>
      <c r="T55" s="87">
        <f t="shared" si="1"/>
        <v>8512668</v>
      </c>
      <c r="U55" s="72">
        <f t="shared" si="1"/>
        <v>7802468</v>
      </c>
      <c r="V55" s="72">
        <f t="shared" si="1"/>
        <v>7909668</v>
      </c>
      <c r="W55" s="72">
        <f t="shared" si="1"/>
        <v>8445668</v>
      </c>
      <c r="X55" s="72">
        <f t="shared" si="1"/>
        <v>8820868</v>
      </c>
      <c r="Y55" s="72">
        <f t="shared" si="1"/>
        <v>8794068</v>
      </c>
      <c r="Z55" s="72">
        <f t="shared" si="1"/>
        <v>8204468</v>
      </c>
      <c r="AA55" s="72">
        <f t="shared" si="1"/>
        <v>7494268</v>
      </c>
      <c r="AB55" s="72">
        <f t="shared" si="1"/>
        <v>7601468</v>
      </c>
      <c r="AC55" s="72">
        <f t="shared" si="1"/>
        <v>9049668</v>
      </c>
      <c r="AD55" s="72">
        <f t="shared" si="1"/>
        <v>9320228</v>
      </c>
      <c r="AE55" s="72">
        <f t="shared" si="1"/>
        <v>7739588</v>
      </c>
      <c r="AF55" s="72">
        <f t="shared" si="1"/>
        <v>50285408</v>
      </c>
      <c r="AG55" s="72">
        <f t="shared" si="1"/>
        <v>99695096</v>
      </c>
      <c r="AH55" s="57"/>
    </row>
    <row r="56" spans="1:34" ht="22.35" customHeight="1" x14ac:dyDescent="0.4">
      <c r="A56" s="65" t="s">
        <v>227</v>
      </c>
      <c r="B56" s="66">
        <v>1506.5</v>
      </c>
      <c r="C56" s="67">
        <v>14.24</v>
      </c>
      <c r="D56" s="67">
        <v>13.4</v>
      </c>
      <c r="E56" s="68">
        <v>426</v>
      </c>
      <c r="F56" s="68">
        <v>100</v>
      </c>
      <c r="G56" s="69">
        <v>73000</v>
      </c>
      <c r="H56" s="69">
        <v>73000</v>
      </c>
      <c r="I56" s="69">
        <v>69000</v>
      </c>
      <c r="J56" s="69">
        <v>48000</v>
      </c>
      <c r="K56" s="69">
        <v>71000</v>
      </c>
      <c r="L56" s="69">
        <v>67000</v>
      </c>
      <c r="M56" s="69">
        <v>51000</v>
      </c>
      <c r="N56" s="69">
        <v>61000</v>
      </c>
      <c r="O56" s="69">
        <v>78000</v>
      </c>
      <c r="P56" s="69">
        <v>75000</v>
      </c>
      <c r="Q56" s="69">
        <v>38000</v>
      </c>
      <c r="R56" s="69">
        <v>67000</v>
      </c>
      <c r="S56" s="82">
        <v>771000</v>
      </c>
      <c r="T56" s="86">
        <v>1523703</v>
      </c>
      <c r="U56" s="69">
        <v>1523703</v>
      </c>
      <c r="V56" s="69">
        <v>1470103</v>
      </c>
      <c r="W56" s="69">
        <v>1188703</v>
      </c>
      <c r="X56" s="69">
        <v>1496903</v>
      </c>
      <c r="Y56" s="69">
        <v>1443303</v>
      </c>
      <c r="Z56" s="69">
        <v>1228903</v>
      </c>
      <c r="AA56" s="69">
        <v>1362903</v>
      </c>
      <c r="AB56" s="69">
        <v>1590703</v>
      </c>
      <c r="AC56" s="69">
        <v>1613503</v>
      </c>
      <c r="AD56" s="69">
        <v>1086623</v>
      </c>
      <c r="AE56" s="69">
        <v>1499583</v>
      </c>
      <c r="AF56" s="69">
        <f t="shared" si="0"/>
        <v>8646418</v>
      </c>
      <c r="AG56" s="69">
        <v>17028636</v>
      </c>
      <c r="AH56" s="57"/>
    </row>
    <row r="57" spans="1:34" ht="22.35" customHeight="1" x14ac:dyDescent="0.4">
      <c r="A57" s="65" t="s">
        <v>228</v>
      </c>
      <c r="B57" s="66">
        <v>1506.5</v>
      </c>
      <c r="C57" s="67">
        <v>14.24</v>
      </c>
      <c r="D57" s="67">
        <v>13.4</v>
      </c>
      <c r="E57" s="68">
        <v>243</v>
      </c>
      <c r="F57" s="68">
        <v>100</v>
      </c>
      <c r="G57" s="69">
        <v>51000</v>
      </c>
      <c r="H57" s="69">
        <v>55000</v>
      </c>
      <c r="I57" s="69">
        <v>52000</v>
      </c>
      <c r="J57" s="69">
        <v>39000</v>
      </c>
      <c r="K57" s="69">
        <v>56000</v>
      </c>
      <c r="L57" s="69">
        <v>48000</v>
      </c>
      <c r="M57" s="69">
        <v>35000</v>
      </c>
      <c r="N57" s="69">
        <v>48000</v>
      </c>
      <c r="O57" s="69">
        <v>56000</v>
      </c>
      <c r="P57" s="69">
        <v>52000</v>
      </c>
      <c r="Q57" s="69">
        <v>37000</v>
      </c>
      <c r="R57" s="69">
        <v>38000</v>
      </c>
      <c r="S57" s="82">
        <v>567000</v>
      </c>
      <c r="T57" s="86">
        <v>994567</v>
      </c>
      <c r="U57" s="69">
        <v>1048167</v>
      </c>
      <c r="V57" s="69">
        <v>1007967</v>
      </c>
      <c r="W57" s="69">
        <v>833767</v>
      </c>
      <c r="X57" s="69">
        <v>1061567</v>
      </c>
      <c r="Y57" s="69">
        <v>954367</v>
      </c>
      <c r="Z57" s="69">
        <v>780167</v>
      </c>
      <c r="AA57" s="69">
        <v>954367</v>
      </c>
      <c r="AB57" s="69">
        <v>1061567</v>
      </c>
      <c r="AC57" s="69">
        <v>1051647</v>
      </c>
      <c r="AD57" s="69">
        <v>838047</v>
      </c>
      <c r="AE57" s="69">
        <v>852287</v>
      </c>
      <c r="AF57" s="69">
        <f t="shared" si="0"/>
        <v>5900402</v>
      </c>
      <c r="AG57" s="69">
        <v>11438484</v>
      </c>
      <c r="AH57" s="57"/>
    </row>
    <row r="58" spans="1:34" ht="22.35" customHeight="1" x14ac:dyDescent="0.4">
      <c r="A58" s="71" t="s">
        <v>229</v>
      </c>
      <c r="B58" s="66"/>
      <c r="C58" s="67"/>
      <c r="D58" s="67"/>
      <c r="E58" s="68">
        <f>E56+E57</f>
        <v>669</v>
      </c>
      <c r="F58" s="68"/>
      <c r="G58" s="69">
        <f>G56+G57</f>
        <v>124000</v>
      </c>
      <c r="H58" s="69">
        <f t="shared" ref="H58:AG58" si="2">H56+H57</f>
        <v>128000</v>
      </c>
      <c r="I58" s="69">
        <f t="shared" si="2"/>
        <v>121000</v>
      </c>
      <c r="J58" s="69">
        <f t="shared" si="2"/>
        <v>87000</v>
      </c>
      <c r="K58" s="69">
        <f t="shared" si="2"/>
        <v>127000</v>
      </c>
      <c r="L58" s="69">
        <f t="shared" si="2"/>
        <v>115000</v>
      </c>
      <c r="M58" s="69">
        <f t="shared" si="2"/>
        <v>86000</v>
      </c>
      <c r="N58" s="69">
        <f t="shared" si="2"/>
        <v>109000</v>
      </c>
      <c r="O58" s="69">
        <f t="shared" si="2"/>
        <v>134000</v>
      </c>
      <c r="P58" s="69">
        <f t="shared" si="2"/>
        <v>127000</v>
      </c>
      <c r="Q58" s="69">
        <f t="shared" si="2"/>
        <v>75000</v>
      </c>
      <c r="R58" s="69">
        <f t="shared" si="2"/>
        <v>105000</v>
      </c>
      <c r="S58" s="82">
        <f t="shared" si="2"/>
        <v>1338000</v>
      </c>
      <c r="T58" s="86">
        <f t="shared" si="2"/>
        <v>2518270</v>
      </c>
      <c r="U58" s="69">
        <f t="shared" si="2"/>
        <v>2571870</v>
      </c>
      <c r="V58" s="69">
        <f t="shared" si="2"/>
        <v>2478070</v>
      </c>
      <c r="W58" s="69">
        <f t="shared" si="2"/>
        <v>2022470</v>
      </c>
      <c r="X58" s="69">
        <f t="shared" si="2"/>
        <v>2558470</v>
      </c>
      <c r="Y58" s="69">
        <f t="shared" si="2"/>
        <v>2397670</v>
      </c>
      <c r="Z58" s="69">
        <f t="shared" si="2"/>
        <v>2009070</v>
      </c>
      <c r="AA58" s="69">
        <f t="shared" si="2"/>
        <v>2317270</v>
      </c>
      <c r="AB58" s="69">
        <f t="shared" si="2"/>
        <v>2652270</v>
      </c>
      <c r="AC58" s="69">
        <f t="shared" si="2"/>
        <v>2665150</v>
      </c>
      <c r="AD58" s="69">
        <f t="shared" si="2"/>
        <v>1924670</v>
      </c>
      <c r="AE58" s="69">
        <f t="shared" si="2"/>
        <v>2351870</v>
      </c>
      <c r="AF58" s="69">
        <f t="shared" si="2"/>
        <v>14546820</v>
      </c>
      <c r="AG58" s="69">
        <f t="shared" si="2"/>
        <v>28467120</v>
      </c>
      <c r="AH58" s="57"/>
    </row>
    <row r="59" spans="1:34" ht="22.35" customHeight="1" x14ac:dyDescent="0.4">
      <c r="A59" s="64" t="s">
        <v>230</v>
      </c>
      <c r="B59" s="73"/>
      <c r="C59" s="73"/>
      <c r="D59" s="73"/>
      <c r="E59" s="69">
        <v>3288</v>
      </c>
      <c r="F59" s="73"/>
      <c r="G59" s="69">
        <v>509000</v>
      </c>
      <c r="H59" s="69">
        <v>460000</v>
      </c>
      <c r="I59" s="69">
        <v>461000</v>
      </c>
      <c r="J59" s="69">
        <v>467000</v>
      </c>
      <c r="K59" s="69">
        <v>535000</v>
      </c>
      <c r="L59" s="69">
        <v>521000</v>
      </c>
      <c r="M59" s="69">
        <v>448000</v>
      </c>
      <c r="N59" s="69">
        <v>418000</v>
      </c>
      <c r="O59" s="69">
        <v>451000</v>
      </c>
      <c r="P59" s="69">
        <v>527000</v>
      </c>
      <c r="Q59" s="69">
        <v>494000</v>
      </c>
      <c r="R59" s="69">
        <v>413000</v>
      </c>
      <c r="S59" s="84">
        <v>5704000</v>
      </c>
      <c r="T59" s="86">
        <v>11030938</v>
      </c>
      <c r="U59" s="69">
        <v>10374338</v>
      </c>
      <c r="V59" s="69">
        <v>10387738</v>
      </c>
      <c r="W59" s="69">
        <v>10468138</v>
      </c>
      <c r="X59" s="69">
        <v>11379338</v>
      </c>
      <c r="Y59" s="69">
        <v>11191738</v>
      </c>
      <c r="Z59" s="69">
        <v>10213538</v>
      </c>
      <c r="AA59" s="69">
        <v>9811538</v>
      </c>
      <c r="AB59" s="69">
        <v>10253738</v>
      </c>
      <c r="AC59" s="69">
        <v>11714818</v>
      </c>
      <c r="AD59" s="69">
        <v>11244898</v>
      </c>
      <c r="AE59" s="69">
        <v>10091458</v>
      </c>
      <c r="AF59" s="69">
        <f t="shared" si="0"/>
        <v>64832228</v>
      </c>
      <c r="AG59" s="80">
        <v>128162216</v>
      </c>
      <c r="AH59" s="57"/>
    </row>
    <row r="60" spans="1:34" ht="17.25" customHeight="1" x14ac:dyDescent="0.35">
      <c r="A60" s="74" t="s">
        <v>231</v>
      </c>
      <c r="B60" s="75">
        <v>150.65</v>
      </c>
      <c r="C60" s="75">
        <v>1.42</v>
      </c>
      <c r="D60" s="75">
        <v>1.34</v>
      </c>
      <c r="E60" s="197"/>
      <c r="F60" s="198"/>
      <c r="G60" s="198"/>
      <c r="H60" s="198"/>
      <c r="I60" s="198"/>
      <c r="J60" s="198"/>
      <c r="K60" s="198"/>
      <c r="L60" s="198"/>
      <c r="M60" s="198"/>
      <c r="N60" s="198"/>
      <c r="O60" s="198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8"/>
      <c r="AF60" s="198"/>
      <c r="AG60" s="198"/>
      <c r="AH60" s="57"/>
    </row>
    <row r="61" spans="1:34" ht="17.25" customHeight="1" x14ac:dyDescent="0.4">
      <c r="A61" s="76"/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7"/>
      <c r="AE61" s="199" t="s">
        <v>232</v>
      </c>
      <c r="AF61" s="200"/>
      <c r="AG61" s="78">
        <v>116511106</v>
      </c>
    </row>
    <row r="62" spans="1:34" ht="17.25" customHeight="1" x14ac:dyDescent="0.4">
      <c r="A62" s="76"/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7"/>
      <c r="AE62" s="201" t="s">
        <v>233</v>
      </c>
      <c r="AF62" s="202"/>
      <c r="AG62" s="78">
        <v>11651110</v>
      </c>
    </row>
    <row r="65" spans="31:33" x14ac:dyDescent="0.4">
      <c r="AG65" s="58">
        <f>AG59/S59</f>
        <v>22.4688316970547</v>
      </c>
    </row>
    <row r="66" spans="31:33" x14ac:dyDescent="0.4">
      <c r="AE66" s="89" t="s">
        <v>234</v>
      </c>
      <c r="AG66" s="88">
        <v>22.5</v>
      </c>
    </row>
  </sheetData>
  <mergeCells count="14">
    <mergeCell ref="AG5:AG7"/>
    <mergeCell ref="E60:AG60"/>
    <mergeCell ref="AE61:AF61"/>
    <mergeCell ref="AE62:AF62"/>
    <mergeCell ref="A1:AG1"/>
    <mergeCell ref="A4:AG4"/>
    <mergeCell ref="A5:A7"/>
    <mergeCell ref="B5:B6"/>
    <mergeCell ref="C5:D5"/>
    <mergeCell ref="E5:E7"/>
    <mergeCell ref="F5:F7"/>
    <mergeCell ref="G5:S6"/>
    <mergeCell ref="T5:AE6"/>
    <mergeCell ref="AF5:AF7"/>
  </mergeCells>
  <phoneticPr fontId="3"/>
  <pageMargins left="0.7" right="0.7" top="0.75" bottom="0.75" header="0.3" footer="0.3"/>
  <pageSetup paperSize="8" scale="5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11</vt:i4>
      </vt:variant>
    </vt:vector>
  </HeadingPairs>
  <TitlesOfParts>
    <vt:vector size="20" baseType="lpstr">
      <vt:lpstr>様式第10号事業費及び積算根拠資料</vt:lpstr>
      <vt:lpstr>様式第11号　削減量算出根拠一覧（長浜小学校）</vt:lpstr>
      <vt:lpstr>様式第11号　削減量算出根拠一覧（木之本小学校）</vt:lpstr>
      <vt:lpstr>様式第11号　削減量算出根拠一覧（西中学校）</vt:lpstr>
      <vt:lpstr>様式第12号事業効果算出表</vt:lpstr>
      <vt:lpstr>様式第13号（長浜小学校）</vt:lpstr>
      <vt:lpstr>様式第13号（木之本小）</vt:lpstr>
      <vt:lpstr>様式第13号（西中学校）</vt:lpstr>
      <vt:lpstr>電気料金</vt:lpstr>
      <vt:lpstr>様式第10号事業費及び積算根拠資料!Print_Area</vt:lpstr>
      <vt:lpstr>'様式第11号　削減量算出根拠一覧（西中学校）'!Print_Area</vt:lpstr>
      <vt:lpstr>'様式第11号　削減量算出根拠一覧（長浜小学校）'!Print_Area</vt:lpstr>
      <vt:lpstr>'様式第11号　削減量算出根拠一覧（木之本小学校）'!Print_Area</vt:lpstr>
      <vt:lpstr>様式第12号事業効果算出表!Print_Area</vt:lpstr>
      <vt:lpstr>'様式第13号（西中学校）'!Print_Area</vt:lpstr>
      <vt:lpstr>'様式第13号（長浜小学校）'!Print_Area</vt:lpstr>
      <vt:lpstr>'様式第13号（木之本小）'!Print_Area</vt:lpstr>
      <vt:lpstr>様式第10号事業費及び積算根拠資料!Print_Titles</vt:lpstr>
      <vt:lpstr>'様式第11号　削減量算出根拠一覧（長浜小学校）'!Print_Titles</vt:lpstr>
      <vt:lpstr>'様式第13号（長浜小学校）'!Print_Titles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米田 享史</dc:creator>
  <cp:lastModifiedBy>米田 享史</cp:lastModifiedBy>
  <cp:lastPrinted>2025-05-21T01:53:28Z</cp:lastPrinted>
  <dcterms:created xsi:type="dcterms:W3CDTF">2025-04-28T02:34:31Z</dcterms:created>
  <dcterms:modified xsi:type="dcterms:W3CDTF">2025-06-10T00:38:40Z</dcterms:modified>
</cp:coreProperties>
</file>