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gawa-tatsuo\Desktop\"/>
    </mc:Choice>
  </mc:AlternateContent>
  <xr:revisionPtr revIDLastSave="0" documentId="13_ncr:1_{E1C54AA3-2E99-4C7A-9549-7211DBB4ACD4}" xr6:coauthVersionLast="36" xr6:coauthVersionMax="36" xr10:uidLastSave="{00000000-0000-0000-0000-000000000000}"/>
  <bookViews>
    <workbookView xWindow="0" yWindow="0" windowWidth="23040" windowHeight="8448" activeTab="1" xr2:uid="{00000000-000D-0000-FFFF-FFFF00000000}"/>
  </bookViews>
  <sheets>
    <sheet name="入力用" sheetId="1" r:id="rId1"/>
    <sheet name="提出用" sheetId="4" r:id="rId2"/>
  </sheets>
  <definedNames>
    <definedName name="_xlnm.Print_Area" localSheetId="1">提出用!$A$1:$L$100</definedName>
  </definedNames>
  <calcPr calcId="191029"/>
</workbook>
</file>

<file path=xl/calcChain.xml><?xml version="1.0" encoding="utf-8"?>
<calcChain xmlns="http://schemas.openxmlformats.org/spreadsheetml/2006/main">
  <c r="G61" i="4" l="1"/>
  <c r="G13" i="4"/>
  <c r="F19" i="1" l="1"/>
  <c r="I24" i="4" l="1"/>
  <c r="I72" i="4"/>
  <c r="G57" i="4" l="1"/>
  <c r="G58" i="4"/>
  <c r="G56" i="4"/>
  <c r="G8" i="4"/>
  <c r="G9" i="4"/>
  <c r="G10" i="4"/>
  <c r="K29" i="1"/>
  <c r="K28" i="1"/>
  <c r="K27" i="1"/>
  <c r="K26" i="1"/>
  <c r="K25" i="1"/>
  <c r="K24" i="1"/>
  <c r="K23" i="1"/>
  <c r="K22" i="1"/>
  <c r="K21" i="1"/>
  <c r="K20" i="1"/>
  <c r="J36" i="1" l="1"/>
  <c r="K37" i="1"/>
  <c r="K36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7" i="1"/>
  <c r="J15" i="1"/>
  <c r="J13" i="1"/>
  <c r="J12" i="1"/>
  <c r="J11" i="1"/>
  <c r="J8" i="1"/>
  <c r="J7" i="1"/>
  <c r="J6" i="1"/>
  <c r="J16" i="1"/>
  <c r="I63" i="4" l="1"/>
  <c r="I66" i="4"/>
  <c r="G19" i="1"/>
  <c r="K19" i="1" s="1"/>
  <c r="J19" i="1"/>
  <c r="F37" i="1" l="1"/>
  <c r="H92" i="4" l="1"/>
  <c r="H40" i="4"/>
  <c r="E92" i="4"/>
  <c r="E91" i="4"/>
  <c r="E90" i="4"/>
  <c r="E38" i="4"/>
  <c r="I76" i="4"/>
  <c r="E75" i="4"/>
  <c r="K84" i="4"/>
  <c r="I69" i="4"/>
  <c r="B63" i="4"/>
  <c r="I79" i="4" l="1"/>
  <c r="E40" i="4"/>
  <c r="E39" i="4" l="1"/>
  <c r="E27" i="4"/>
  <c r="I28" i="4"/>
  <c r="I21" i="4"/>
  <c r="I18" i="4"/>
  <c r="I15" i="4"/>
  <c r="I31" i="4" l="1"/>
  <c r="I34" i="4" s="1"/>
  <c r="K36" i="4" l="1"/>
  <c r="I82" i="4"/>
  <c r="B15" i="4"/>
  <c r="C16" i="1"/>
  <c r="C17" i="1" s="1"/>
  <c r="F17" i="1" s="1"/>
  <c r="I86" i="4" l="1"/>
  <c r="K88" i="4"/>
</calcChain>
</file>

<file path=xl/sharedStrings.xml><?xml version="1.0" encoding="utf-8"?>
<sst xmlns="http://schemas.openxmlformats.org/spreadsheetml/2006/main" count="159" uniqueCount="97">
  <si>
    <t>（個人情報保護のため、氏名等は記載せず、送付してください）</t>
    <rPh sb="1" eb="3">
      <t>コジン</t>
    </rPh>
    <rPh sb="3" eb="5">
      <t>ジョウホウ</t>
    </rPh>
    <rPh sb="5" eb="7">
      <t>ホゴ</t>
    </rPh>
    <rPh sb="11" eb="13">
      <t>シメイ</t>
    </rPh>
    <rPh sb="13" eb="14">
      <t>トウ</t>
    </rPh>
    <rPh sb="15" eb="17">
      <t>キサイ</t>
    </rPh>
    <rPh sb="20" eb="22">
      <t>ソウフ</t>
    </rPh>
    <phoneticPr fontId="2"/>
  </si>
  <si>
    <t>長浜市長　あて</t>
    <rPh sb="0" eb="2">
      <t>ナガハマ</t>
    </rPh>
    <rPh sb="2" eb="4">
      <t>シチョウ</t>
    </rPh>
    <phoneticPr fontId="2"/>
  </si>
  <si>
    <t>第三債務者</t>
    <rPh sb="0" eb="2">
      <t>ダイサン</t>
    </rPh>
    <rPh sb="2" eb="5">
      <t>サイムシャ</t>
    </rPh>
    <phoneticPr fontId="2"/>
  </si>
  <si>
    <t>（住所）</t>
    <rPh sb="1" eb="3">
      <t>ジュウショ</t>
    </rPh>
    <phoneticPr fontId="2"/>
  </si>
  <si>
    <t>（名称）</t>
    <rPh sb="1" eb="3">
      <t>メイショウ</t>
    </rPh>
    <phoneticPr fontId="2"/>
  </si>
  <si>
    <t>（担当者）</t>
    <rPh sb="1" eb="4">
      <t>タントウシャ</t>
    </rPh>
    <phoneticPr fontId="2"/>
  </si>
  <si>
    <t>印</t>
    <rPh sb="0" eb="1">
      <t>シルシ</t>
    </rPh>
    <phoneticPr fontId="2"/>
  </si>
  <si>
    <t>滞納者</t>
    <rPh sb="0" eb="3">
      <t>タイノウシャ</t>
    </rPh>
    <phoneticPr fontId="2"/>
  </si>
  <si>
    <t>給料等の差押金額計算書</t>
    <rPh sb="0" eb="2">
      <t>キュウリョウ</t>
    </rPh>
    <rPh sb="2" eb="3">
      <t>トウ</t>
    </rPh>
    <rPh sb="4" eb="6">
      <t>サシオサエ</t>
    </rPh>
    <rPh sb="6" eb="8">
      <t>キンガク</t>
    </rPh>
    <rPh sb="8" eb="11">
      <t>ケイサンショ</t>
    </rPh>
    <phoneticPr fontId="2"/>
  </si>
  <si>
    <t>（本給、扶養家族手当、超過勤務手当、通勤手当等に相当する額の合計）</t>
    <rPh sb="1" eb="3">
      <t>ホンキュウ</t>
    </rPh>
    <rPh sb="4" eb="6">
      <t>フヨウ</t>
    </rPh>
    <rPh sb="6" eb="8">
      <t>カゾク</t>
    </rPh>
    <rPh sb="8" eb="10">
      <t>テアテ</t>
    </rPh>
    <rPh sb="11" eb="13">
      <t>チョウカ</t>
    </rPh>
    <rPh sb="13" eb="15">
      <t>キンム</t>
    </rPh>
    <rPh sb="15" eb="17">
      <t>テアテ</t>
    </rPh>
    <rPh sb="18" eb="20">
      <t>ツウキン</t>
    </rPh>
    <rPh sb="20" eb="22">
      <t>テアテ</t>
    </rPh>
    <rPh sb="22" eb="23">
      <t>トウ</t>
    </rPh>
    <rPh sb="24" eb="26">
      <t>ソウトウ</t>
    </rPh>
    <rPh sb="28" eb="29">
      <t>ガク</t>
    </rPh>
    <rPh sb="30" eb="32">
      <t>ゴウケイ</t>
    </rPh>
    <phoneticPr fontId="2"/>
  </si>
  <si>
    <t>Ａ（1,000円未満切り捨て）</t>
    <rPh sb="7" eb="8">
      <t>エン</t>
    </rPh>
    <rPh sb="8" eb="10">
      <t>ミマン</t>
    </rPh>
    <rPh sb="10" eb="11">
      <t>キ</t>
    </rPh>
    <rPh sb="12" eb="13">
      <t>ス</t>
    </rPh>
    <phoneticPr fontId="2"/>
  </si>
  <si>
    <t>上記給料等から控除された源泉所得税額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ゲンセン</t>
    </rPh>
    <rPh sb="14" eb="17">
      <t>ショトクゼイ</t>
    </rPh>
    <rPh sb="17" eb="18">
      <t>ガク</t>
    </rPh>
    <phoneticPr fontId="2"/>
  </si>
  <si>
    <t>（国税徴収法第76条第1項第2号の額）</t>
    <rPh sb="1" eb="3">
      <t>コクゼイ</t>
    </rPh>
    <rPh sb="3" eb="5">
      <t>チョウシュウ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8">
      <t>ガク</t>
    </rPh>
    <phoneticPr fontId="2"/>
  </si>
  <si>
    <t>上記給料等から控除された特別徴収住民税額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トクベツ</t>
    </rPh>
    <rPh sb="14" eb="16">
      <t>チョウシュウ</t>
    </rPh>
    <rPh sb="16" eb="19">
      <t>ジュウミンゼイ</t>
    </rPh>
    <rPh sb="19" eb="20">
      <t>ガク</t>
    </rPh>
    <phoneticPr fontId="2"/>
  </si>
  <si>
    <t>（国税徴収法第76条第1項第1号の額）</t>
    <rPh sb="1" eb="3">
      <t>コクゼイ</t>
    </rPh>
    <rPh sb="3" eb="5">
      <t>チョウシュウ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8">
      <t>ガク</t>
    </rPh>
    <phoneticPr fontId="2"/>
  </si>
  <si>
    <t>上記給料等から控除された社会保険料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シャカイ</t>
    </rPh>
    <rPh sb="14" eb="17">
      <t>ホケンリョウ</t>
    </rPh>
    <phoneticPr fontId="2"/>
  </si>
  <si>
    <t>（国税徴収法第76条第1項第3号の額）</t>
    <rPh sb="1" eb="3">
      <t>コクゼイ</t>
    </rPh>
    <rPh sb="3" eb="5">
      <t>チョウシュウ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8">
      <t>ガク</t>
    </rPh>
    <phoneticPr fontId="2"/>
  </si>
  <si>
    <t>）＝</t>
    <phoneticPr fontId="2"/>
  </si>
  <si>
    <t>滞納者と生計を一にする親族の数</t>
  </si>
  <si>
    <t>滞納者と生計を一にする親族の数</t>
    <rPh sb="0" eb="3">
      <t>タイノウシャ</t>
    </rPh>
    <rPh sb="4" eb="6">
      <t>セイケイ</t>
    </rPh>
    <rPh sb="7" eb="8">
      <t>イチ</t>
    </rPh>
    <rPh sb="11" eb="13">
      <t>シンゾク</t>
    </rPh>
    <rPh sb="14" eb="15">
      <t>カズ</t>
    </rPh>
    <phoneticPr fontId="2"/>
  </si>
  <si>
    <t>｛Ａ－（Ｂ＋Ｃ＋Ｄ＋Ｅ）｝×20／100＝</t>
    <phoneticPr fontId="2"/>
  </si>
  <si>
    <t>Ｅ</t>
    <phoneticPr fontId="2"/>
  </si>
  <si>
    <t>または、Ｅ×２のいずれか少ない金額</t>
    <rPh sb="12" eb="13">
      <t>スク</t>
    </rPh>
    <rPh sb="15" eb="17">
      <t>キンガク</t>
    </rPh>
    <phoneticPr fontId="2"/>
  </si>
  <si>
    <t>（国税徴収法第76条第1項第5号の額）</t>
    <rPh sb="1" eb="3">
      <t>コクゼイ</t>
    </rPh>
    <rPh sb="3" eb="5">
      <t>チョウシュウ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8">
      <t>ガク</t>
    </rPh>
    <phoneticPr fontId="2"/>
  </si>
  <si>
    <t>Ｇ</t>
    <phoneticPr fontId="2"/>
  </si>
  <si>
    <t>円</t>
    <rPh sb="0" eb="1">
      <t>エン</t>
    </rPh>
    <phoneticPr fontId="2"/>
  </si>
  <si>
    <t>（国税徴収法施行令第34条の金額）</t>
    <rPh sb="1" eb="3">
      <t>コクゼイ</t>
    </rPh>
    <rPh sb="3" eb="5">
      <t>チョウシュウ</t>
    </rPh>
    <rPh sb="5" eb="6">
      <t>ホウ</t>
    </rPh>
    <rPh sb="6" eb="9">
      <t>セコウレイ</t>
    </rPh>
    <rPh sb="9" eb="10">
      <t>ダイ</t>
    </rPh>
    <rPh sb="12" eb="13">
      <t>ジョウ</t>
    </rPh>
    <rPh sb="14" eb="16">
      <t>キンガク</t>
    </rPh>
    <phoneticPr fontId="2"/>
  </si>
  <si>
    <t>差押可能金額　Ａ－（Ｂ＋Ｃ＋Ｄ＋Ｅ＋Ｆ）</t>
    <rPh sb="0" eb="2">
      <t>サシオサエ</t>
    </rPh>
    <rPh sb="2" eb="4">
      <t>カノウ</t>
    </rPh>
    <rPh sb="4" eb="6">
      <t>キンガク</t>
    </rPh>
    <phoneticPr fontId="2"/>
  </si>
  <si>
    <t>月支給分給料等支給額</t>
    <rPh sb="0" eb="1">
      <t>ツキ</t>
    </rPh>
    <rPh sb="1" eb="3">
      <t>シキュウ</t>
    </rPh>
    <rPh sb="3" eb="4">
      <t>ブン</t>
    </rPh>
    <rPh sb="4" eb="6">
      <t>キュウリョウ</t>
    </rPh>
    <rPh sb="6" eb="7">
      <t>トウ</t>
    </rPh>
    <rPh sb="7" eb="10">
      <t>シキュウガク</t>
    </rPh>
    <phoneticPr fontId="2"/>
  </si>
  <si>
    <t>勤務先について</t>
    <rPh sb="0" eb="3">
      <t>キンムサキ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</si>
  <si>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</si>
  <si>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</si>
  <si>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担当者名</t>
    <rPh sb="0" eb="3">
      <t>タントウシャ</t>
    </rPh>
    <rPh sb="3" eb="4">
      <t>メイ</t>
    </rPh>
    <phoneticPr fontId="2"/>
  </si>
  <si>
    <t>給与について</t>
    <rPh sb="0" eb="2">
      <t>キュウヨ</t>
    </rPh>
    <phoneticPr fontId="2"/>
  </si>
  <si>
    <t>支給日は？</t>
    <rPh sb="0" eb="2">
      <t>シキュウ</t>
    </rPh>
    <rPh sb="2" eb="3">
      <t>ビ</t>
    </rPh>
    <phoneticPr fontId="2"/>
  </si>
  <si>
    <t>月に賞与の支給はありますか？</t>
    <rPh sb="0" eb="1">
      <t>ツキ</t>
    </rPh>
    <rPh sb="2" eb="4">
      <t>ショウヨ</t>
    </rPh>
    <rPh sb="5" eb="7">
      <t>シキュウ</t>
    </rPh>
    <phoneticPr fontId="2"/>
  </si>
  <si>
    <t>本給に相当する金額</t>
  </si>
  <si>
    <t>扶養家族手当に相当する金額</t>
    <phoneticPr fontId="2"/>
  </si>
  <si>
    <t>超過勤務手当に相当する金額</t>
    <phoneticPr fontId="2"/>
  </si>
  <si>
    <t>その他の支給額（通勤手当等）</t>
    <phoneticPr fontId="2"/>
  </si>
  <si>
    <t>支給額等について</t>
    <rPh sb="0" eb="2">
      <t>シキュウ</t>
    </rPh>
    <rPh sb="2" eb="3">
      <t>ガク</t>
    </rPh>
    <rPh sb="3" eb="4">
      <t>ナド</t>
    </rPh>
    <phoneticPr fontId="2"/>
  </si>
  <si>
    <t>給料等の額</t>
    <rPh sb="0" eb="2">
      <t>キュウリョウ</t>
    </rPh>
    <rPh sb="2" eb="3">
      <t>トウ</t>
    </rPh>
    <rPh sb="4" eb="5">
      <t>ガク</t>
    </rPh>
    <phoneticPr fontId="2"/>
  </si>
  <si>
    <t>給料等から控除している所得税額</t>
    <phoneticPr fontId="2"/>
  </si>
  <si>
    <t>年末調整額・年末調整不足額</t>
    <phoneticPr fontId="2"/>
  </si>
  <si>
    <t>給料等から控除している住民税額</t>
    <phoneticPr fontId="2"/>
  </si>
  <si>
    <t>健康保険料</t>
    <phoneticPr fontId="2"/>
  </si>
  <si>
    <t>厚生年金保険料</t>
    <phoneticPr fontId="2"/>
  </si>
  <si>
    <t>雇用保険料</t>
    <phoneticPr fontId="2"/>
  </si>
  <si>
    <t>差押禁止財産分</t>
    <rPh sb="0" eb="2">
      <t>サシオサエ</t>
    </rPh>
    <rPh sb="2" eb="4">
      <t>キンシ</t>
    </rPh>
    <rPh sb="4" eb="6">
      <t>ザイサン</t>
    </rPh>
    <rPh sb="6" eb="7">
      <t>ブン</t>
    </rPh>
    <phoneticPr fontId="2"/>
  </si>
  <si>
    <t>市への納入方法について</t>
    <rPh sb="0" eb="1">
      <t>シ</t>
    </rPh>
    <rPh sb="3" eb="5">
      <t>ノウニュウ</t>
    </rPh>
    <rPh sb="5" eb="7">
      <t>ホウホウ</t>
    </rPh>
    <phoneticPr fontId="2"/>
  </si>
  <si>
    <t>納付書ですか？口座振込ですか？</t>
    <rPh sb="0" eb="2">
      <t>ノウフ</t>
    </rPh>
    <rPh sb="2" eb="3">
      <t>ショ</t>
    </rPh>
    <rPh sb="7" eb="9">
      <t>コウザ</t>
    </rPh>
    <rPh sb="9" eb="11">
      <t>フリコミ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</si>
  <si>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</si>
  <si>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</si>
  <si>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滞納者について</t>
    <rPh sb="0" eb="3">
      <t>タイノウシャ</t>
    </rPh>
    <phoneticPr fontId="2"/>
  </si>
  <si>
    <t>有</t>
    <rPh sb="0" eb="1">
      <t>ア</t>
    </rPh>
    <phoneticPr fontId="2"/>
  </si>
  <si>
    <t>月支給賞与の支給日は？</t>
    <rPh sb="0" eb="1">
      <t>ツキ</t>
    </rPh>
    <rPh sb="1" eb="3">
      <t>シキュウ</t>
    </rPh>
    <rPh sb="3" eb="5">
      <t>ショウヨ</t>
    </rPh>
    <rPh sb="6" eb="8">
      <t>シキュウ</t>
    </rPh>
    <rPh sb="8" eb="9">
      <t>ビ</t>
    </rPh>
    <phoneticPr fontId="2"/>
  </si>
  <si>
    <t>備考</t>
    <rPh sb="0" eb="2">
      <t>ビコウ</t>
    </rPh>
    <phoneticPr fontId="2"/>
  </si>
  <si>
    <t>支給日</t>
    <rPh sb="0" eb="2">
      <t>シキュウ</t>
    </rPh>
    <rPh sb="2" eb="3">
      <t>ビ</t>
    </rPh>
    <phoneticPr fontId="2"/>
  </si>
  <si>
    <t>：</t>
    <phoneticPr fontId="2"/>
  </si>
  <si>
    <t>納付書</t>
    <rPh sb="0" eb="2">
      <t>ノウフ</t>
    </rPh>
    <rPh sb="2" eb="3">
      <t>ショ</t>
    </rPh>
    <phoneticPr fontId="2"/>
  </si>
  <si>
    <t>口座振込</t>
    <rPh sb="0" eb="2">
      <t>コウザ</t>
    </rPh>
    <rPh sb="2" eb="4">
      <t>フリコミ</t>
    </rPh>
    <phoneticPr fontId="2"/>
  </si>
  <si>
    <t>無</t>
    <rPh sb="0" eb="1">
      <t>ナシ</t>
    </rPh>
    <phoneticPr fontId="2"/>
  </si>
  <si>
    <t>納付方法</t>
    <rPh sb="0" eb="2">
      <t>ノウフ</t>
    </rPh>
    <rPh sb="2" eb="4">
      <t>ホウホウ</t>
    </rPh>
    <phoneticPr fontId="2"/>
  </si>
  <si>
    <t>在職中</t>
    <rPh sb="0" eb="3">
      <t>ザイショクチュウ</t>
    </rPh>
    <phoneticPr fontId="2"/>
  </si>
  <si>
    <t>転籍</t>
    <rPh sb="0" eb="2">
      <t>テンセキ</t>
    </rPh>
    <phoneticPr fontId="2"/>
  </si>
  <si>
    <t>退職</t>
    <rPh sb="0" eb="2">
      <t>タイショク</t>
    </rPh>
    <phoneticPr fontId="2"/>
  </si>
  <si>
    <t>在職状況を選択してください。</t>
    <rPh sb="0" eb="2">
      <t>ザイショク</t>
    </rPh>
    <rPh sb="2" eb="4">
      <t>ジョウキョウ</t>
    </rPh>
    <rPh sb="5" eb="7">
      <t>センタク</t>
    </rPh>
    <phoneticPr fontId="2"/>
  </si>
  <si>
    <t>在職状況</t>
    <rPh sb="0" eb="2">
      <t>ザイショク</t>
    </rPh>
    <rPh sb="2" eb="4">
      <t>ジョウキョウ</t>
    </rPh>
    <phoneticPr fontId="2"/>
  </si>
  <si>
    <t>入力エラー確認</t>
    <rPh sb="0" eb="2">
      <t>ニュウリョク</t>
    </rPh>
    <rPh sb="5" eb="7">
      <t>カクニン</t>
    </rPh>
    <phoneticPr fontId="2"/>
  </si>
  <si>
    <t>Ｂ（1,000円未満切り上げ）</t>
    <rPh sb="7" eb="8">
      <t>エン</t>
    </rPh>
    <rPh sb="8" eb="10">
      <t>ミマン</t>
    </rPh>
    <rPh sb="10" eb="11">
      <t>キ</t>
    </rPh>
    <rPh sb="12" eb="13">
      <t>ア</t>
    </rPh>
    <phoneticPr fontId="2"/>
  </si>
  <si>
    <t>Ｃ（1,000円未満切り上げ）</t>
    <rPh sb="7" eb="8">
      <t>エン</t>
    </rPh>
    <rPh sb="8" eb="10">
      <t>ミマン</t>
    </rPh>
    <rPh sb="10" eb="11">
      <t>キ</t>
    </rPh>
    <rPh sb="12" eb="13">
      <t>ア</t>
    </rPh>
    <phoneticPr fontId="2"/>
  </si>
  <si>
    <t>Ｄ（1,000円未満切り上げ）</t>
    <rPh sb="7" eb="8">
      <t>エン</t>
    </rPh>
    <rPh sb="8" eb="10">
      <t>ミマン</t>
    </rPh>
    <rPh sb="10" eb="11">
      <t>キ</t>
    </rPh>
    <rPh sb="12" eb="13">
      <t>ア</t>
    </rPh>
    <phoneticPr fontId="2"/>
  </si>
  <si>
    <t>Ｆ（1,000円未満切り上げ）</t>
    <rPh sb="7" eb="8">
      <t>エン</t>
    </rPh>
    <rPh sb="8" eb="10">
      <t>ミマン</t>
    </rPh>
    <rPh sb="10" eb="11">
      <t>キ</t>
    </rPh>
    <rPh sb="12" eb="13">
      <t>ア</t>
    </rPh>
    <phoneticPr fontId="2"/>
  </si>
  <si>
    <t>差押可能金額　Ａ－（Ｂ＋Ｃ＋Ｄ＋Ｅ＋Ｆ＋Ｇ）</t>
    <rPh sb="0" eb="2">
      <t>サシオサエ</t>
    </rPh>
    <rPh sb="2" eb="4">
      <t>カノウ</t>
    </rPh>
    <rPh sb="4" eb="6">
      <t>キンガク</t>
    </rPh>
    <phoneticPr fontId="2"/>
  </si>
  <si>
    <t>Ｈ</t>
    <phoneticPr fontId="2"/>
  </si>
  <si>
    <t>当月取立済額</t>
    <rPh sb="0" eb="2">
      <t>トウゲツ</t>
    </rPh>
    <rPh sb="2" eb="4">
      <t>トリタテ</t>
    </rPh>
    <rPh sb="4" eb="5">
      <t>ズ</t>
    </rPh>
    <rPh sb="5" eb="6">
      <t>ガク</t>
    </rPh>
    <phoneticPr fontId="2"/>
  </si>
  <si>
    <t>口座振込手数料は固定ですか？変動ですか？</t>
    <rPh sb="0" eb="2">
      <t>コウザ</t>
    </rPh>
    <rPh sb="2" eb="4">
      <t>フリコミ</t>
    </rPh>
    <rPh sb="4" eb="7">
      <t>テスウリョウ</t>
    </rPh>
    <rPh sb="8" eb="10">
      <t>コテイ</t>
    </rPh>
    <rPh sb="14" eb="16">
      <t>ヘンドウ</t>
    </rPh>
    <phoneticPr fontId="2"/>
  </si>
  <si>
    <t>固定</t>
    <rPh sb="0" eb="2">
      <t>コテイ</t>
    </rPh>
    <phoneticPr fontId="2"/>
  </si>
  <si>
    <t>変動</t>
    <rPh sb="0" eb="2">
      <t>ヘンドウ</t>
    </rPh>
    <phoneticPr fontId="2"/>
  </si>
  <si>
    <t>振込手数料が固定の場合の手数料</t>
    <rPh sb="0" eb="2">
      <t>フリコミ</t>
    </rPh>
    <rPh sb="2" eb="5">
      <t>テスウリョウ</t>
    </rPh>
    <rPh sb="6" eb="8">
      <t>コテイ</t>
    </rPh>
    <rPh sb="9" eb="11">
      <t>バアイ</t>
    </rPh>
    <rPh sb="12" eb="15">
      <t>テスウリョウ</t>
    </rPh>
    <phoneticPr fontId="2"/>
  </si>
  <si>
    <t>振込手数料が変動の場合の手数料</t>
    <rPh sb="0" eb="2">
      <t>フリコミ</t>
    </rPh>
    <rPh sb="2" eb="5">
      <t>テスウリョウ</t>
    </rPh>
    <rPh sb="6" eb="8">
      <t>ヘンドウ</t>
    </rPh>
    <rPh sb="9" eb="11">
      <t>バアイ</t>
    </rPh>
    <rPh sb="12" eb="15">
      <t>テスウリョウ</t>
    </rPh>
    <phoneticPr fontId="2"/>
  </si>
  <si>
    <t>円以上</t>
    <rPh sb="0" eb="1">
      <t>エン</t>
    </rPh>
    <rPh sb="1" eb="3">
      <t>イジョウ</t>
    </rPh>
    <phoneticPr fontId="2"/>
  </si>
  <si>
    <t>円未満</t>
    <rPh sb="0" eb="1">
      <t>エン</t>
    </rPh>
    <rPh sb="1" eb="3">
      <t>ミマン</t>
    </rPh>
    <phoneticPr fontId="2"/>
  </si>
  <si>
    <t>振込金額</t>
    <rPh sb="0" eb="2">
      <t>フリコミ</t>
    </rPh>
    <rPh sb="2" eb="4">
      <t>キンガク</t>
    </rPh>
    <phoneticPr fontId="2"/>
  </si>
  <si>
    <t>振込手数料</t>
    <rPh sb="0" eb="2">
      <t>フリコミ</t>
    </rPh>
    <rPh sb="2" eb="5">
      <t>テスウリョウ</t>
    </rPh>
    <phoneticPr fontId="2"/>
  </si>
  <si>
    <t>円</t>
    <rPh sb="0" eb="1">
      <t>エン</t>
    </rPh>
    <phoneticPr fontId="2"/>
  </si>
  <si>
    <t>内を入力してください。入力が完了しましたら、右側の入力エラー確認欄にエラーがないことを確認してください。</t>
    <rPh sb="0" eb="1">
      <t>ナイ</t>
    </rPh>
    <rPh sb="2" eb="4">
      <t>ニュウリョク</t>
    </rPh>
    <rPh sb="11" eb="13">
      <t>ニュウリョク</t>
    </rPh>
    <rPh sb="14" eb="16">
      <t>カンリョウ</t>
    </rPh>
    <rPh sb="22" eb="24">
      <t>ミギガワ</t>
    </rPh>
    <rPh sb="25" eb="27">
      <t>ニュウリョク</t>
    </rPh>
    <rPh sb="30" eb="32">
      <t>カクニン</t>
    </rPh>
    <rPh sb="32" eb="33">
      <t>ラン</t>
    </rPh>
    <rPh sb="43" eb="45">
      <t>カクニン</t>
    </rPh>
    <phoneticPr fontId="2"/>
  </si>
  <si>
    <r>
      <t>その他連絡事項等があれば、記載してください。</t>
    </r>
    <r>
      <rPr>
        <b/>
        <sz val="16"/>
        <rFont val="ＭＳ 明朝"/>
        <family val="1"/>
        <charset val="128"/>
      </rPr>
      <t>(印刷後に手書き)</t>
    </r>
    <rPh sb="2" eb="3">
      <t>タ</t>
    </rPh>
    <rPh sb="3" eb="5">
      <t>レンラク</t>
    </rPh>
    <rPh sb="5" eb="7">
      <t>ジコウ</t>
    </rPh>
    <rPh sb="7" eb="8">
      <t>トウ</t>
    </rPh>
    <rPh sb="13" eb="15">
      <t>キサイ</t>
    </rPh>
    <rPh sb="23" eb="25">
      <t>インサツ</t>
    </rPh>
    <rPh sb="25" eb="26">
      <t>ゴ</t>
    </rPh>
    <rPh sb="27" eb="29">
      <t>テガ</t>
    </rPh>
    <phoneticPr fontId="2"/>
  </si>
  <si>
    <r>
      <t>その他連絡事項等があれば、記載してください。</t>
    </r>
    <r>
      <rPr>
        <b/>
        <sz val="16"/>
        <rFont val="ＭＳ 明朝"/>
        <family val="1"/>
        <charset val="128"/>
      </rPr>
      <t>（印刷後に手書き）</t>
    </r>
    <rPh sb="2" eb="3">
      <t>タ</t>
    </rPh>
    <rPh sb="3" eb="5">
      <t>レンラク</t>
    </rPh>
    <rPh sb="5" eb="7">
      <t>ジコウ</t>
    </rPh>
    <rPh sb="7" eb="8">
      <t>トウ</t>
    </rPh>
    <rPh sb="13" eb="15">
      <t>キサイ</t>
    </rPh>
    <rPh sb="23" eb="25">
      <t>インサツ</t>
    </rPh>
    <rPh sb="25" eb="26">
      <t>アト</t>
    </rPh>
    <rPh sb="27" eb="29">
      <t>テガ</t>
    </rPh>
    <phoneticPr fontId="2"/>
  </si>
  <si>
    <t>休職</t>
    <rPh sb="0" eb="2">
      <t>キュウショク</t>
    </rPh>
    <phoneticPr fontId="2"/>
  </si>
  <si>
    <t>転籍、退職、休職の場合は、日付を入力してください。</t>
    <rPh sb="0" eb="2">
      <t>テンセキ</t>
    </rPh>
    <rPh sb="3" eb="5">
      <t>タイショク</t>
    </rPh>
    <rPh sb="6" eb="8">
      <t>キュウショク</t>
    </rPh>
    <rPh sb="9" eb="11">
      <t>バアイ</t>
    </rPh>
    <rPh sb="13" eb="15">
      <t>ヒヅケ</t>
    </rPh>
    <rPh sb="16" eb="18">
      <t>ニュウリョク</t>
    </rPh>
    <phoneticPr fontId="2"/>
  </si>
  <si>
    <t>100,000円＋(45,000円×</t>
    <rPh sb="7" eb="8">
      <t>エン</t>
    </rPh>
    <rPh sb="16" eb="17">
      <t>エン</t>
    </rPh>
    <phoneticPr fontId="2"/>
  </si>
  <si>
    <t>エラーがないことが確認できましたら、提出用シートをご提出くださいますようお願いします。</t>
    <rPh sb="9" eb="11">
      <t>カクニン</t>
    </rPh>
    <rPh sb="18" eb="20">
      <t>テイシュツ</t>
    </rPh>
    <rPh sb="20" eb="21">
      <t>ヨウ</t>
    </rPh>
    <rPh sb="26" eb="28">
      <t>テイシュツ</t>
    </rPh>
    <rPh sb="37" eb="38">
      <t>ネガ</t>
    </rPh>
    <phoneticPr fontId="2"/>
  </si>
  <si>
    <t>長浜市下水道総務課収納対策係（0749-65-1602）行</t>
    <rPh sb="0" eb="3">
      <t>ナガハマシ</t>
    </rPh>
    <rPh sb="3" eb="6">
      <t>ゲスイドウ</t>
    </rPh>
    <rPh sb="6" eb="9">
      <t>ソウムカ</t>
    </rPh>
    <rPh sb="8" eb="9">
      <t>カ</t>
    </rPh>
    <rPh sb="9" eb="11">
      <t>シュウノウ</t>
    </rPh>
    <rPh sb="11" eb="13">
      <t>タイサク</t>
    </rPh>
    <rPh sb="13" eb="14">
      <t>カカリ</t>
    </rPh>
    <rPh sb="28" eb="29">
      <t>イ</t>
    </rPh>
    <phoneticPr fontId="2"/>
  </si>
  <si>
    <t>送付票不要</t>
    <phoneticPr fontId="2"/>
  </si>
  <si>
    <t>（下水道総務課扱い）</t>
    <rPh sb="1" eb="4">
      <t>ゲスイドウ</t>
    </rPh>
    <rPh sb="4" eb="7">
      <t>ソウムカ</t>
    </rPh>
    <rPh sb="6" eb="7">
      <t>カ</t>
    </rPh>
    <rPh sb="7" eb="8">
      <t>アツカ</t>
    </rPh>
    <phoneticPr fontId="2"/>
  </si>
  <si>
    <t>給料等債権の差押金額算出表(手書用)に記載のある水栓番号を転記してください。</t>
    <rPh sb="0" eb="3">
      <t>キュウリョウナド</t>
    </rPh>
    <rPh sb="3" eb="5">
      <t>サイケン</t>
    </rPh>
    <rPh sb="6" eb="8">
      <t>サシオサエ</t>
    </rPh>
    <rPh sb="8" eb="10">
      <t>キンガク</t>
    </rPh>
    <rPh sb="10" eb="12">
      <t>サンシュツ</t>
    </rPh>
    <rPh sb="12" eb="13">
      <t>ヒョウ</t>
    </rPh>
    <rPh sb="14" eb="16">
      <t>テガキ</t>
    </rPh>
    <rPh sb="16" eb="17">
      <t>ヨウ</t>
    </rPh>
    <rPh sb="19" eb="21">
      <t>キサイ</t>
    </rPh>
    <rPh sb="24" eb="26">
      <t>スイセン</t>
    </rPh>
    <rPh sb="26" eb="28">
      <t>バンゴウ</t>
    </rPh>
    <rPh sb="29" eb="31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</si>
</sst>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000000000\-000"/>
  </numFmts>
  <fonts count="22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color rgb="FFFF0000"/>
      <name val="HGP創英角ﾎﾟｯﾌﾟ体"/>
      <family val="3"/>
      <charset val="128"/>
    </font>
    <font>
      <sz val="10"/>
      <name val="HGS創英角ﾎﾟｯﾌﾟ体"/>
      <family val="3"/>
      <charset val="128"/>
    </font>
    <font>
      <sz val="10"/>
      <color rgb="FFFF0000"/>
      <name val="HGS創英角ﾎﾟｯﾌﾟ体"/>
      <family val="3"/>
      <charset val="128"/>
    </font>
    <font>
      <b/>
      <sz val="14"/>
      <name val="MS UI Gothic"/>
      <family val="3"/>
      <charset val="128"/>
    </font>
    <font>
      <b/>
      <sz val="16"/>
      <name val="ＭＳ 明朝"/>
      <family val="1"/>
      <charset val="128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3" fontId="0" fillId="0" borderId="0" xfId="0" applyNumberFormat="1" applyAlignment="1">
      <alignment horizontal="right" inden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38" fontId="4" fillId="0" borderId="0" xfId="1" applyFont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9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9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7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1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0" fillId="0" borderId="7" xfId="0" applyFon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2" borderId="5" xfId="0" applyFill="1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" fontId="0" fillId="0" borderId="3" xfId="0" applyNumberFormat="1" applyBorder="1" applyAlignment="1">
      <alignment horizontal="right" indent="1"/>
    </xf>
    <xf numFmtId="0" fontId="0" fillId="0" borderId="5" xfId="0" applyNumberFormat="1" applyBorder="1">
      <alignment vertical="center"/>
    </xf>
    <xf numFmtId="0" fontId="0" fillId="0" borderId="8" xfId="0" applyFill="1" applyBorder="1">
      <alignment vertical="center"/>
    </xf>
    <xf numFmtId="0" fontId="0" fillId="0" borderId="6" xfId="0" applyFill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3" fontId="0" fillId="0" borderId="7" xfId="0" applyNumberFormat="1" applyBorder="1" applyAlignment="1">
      <alignment horizontal="right" indent="1"/>
    </xf>
    <xf numFmtId="177" fontId="0" fillId="0" borderId="1" xfId="0" applyNumberFormat="1" applyFill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0" fillId="0" borderId="7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1" xfId="0" applyFill="1" applyBorder="1">
      <alignment vertical="center"/>
    </xf>
    <xf numFmtId="0" fontId="5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15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0" fontId="3" fillId="0" borderId="5" xfId="0" applyFont="1" applyBorder="1">
      <alignment vertical="center"/>
    </xf>
    <xf numFmtId="38" fontId="4" fillId="0" borderId="7" xfId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Font="1" applyBorder="1">
      <alignment vertical="center"/>
    </xf>
    <xf numFmtId="177" fontId="0" fillId="0" borderId="5" xfId="0" applyNumberFormat="1" applyFill="1" applyBorder="1" applyAlignment="1">
      <alignment horizontal="centerContinuous" vertical="center"/>
    </xf>
    <xf numFmtId="3" fontId="0" fillId="0" borderId="4" xfId="0" applyNumberFormat="1" applyBorder="1" applyAlignment="1">
      <alignment horizontal="centerContinuous"/>
    </xf>
    <xf numFmtId="0" fontId="3" fillId="0" borderId="5" xfId="0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" fontId="0" fillId="0" borderId="1" xfId="0" applyNumberFormat="1" applyBorder="1" applyAlignment="1">
      <alignment horizontal="right" indent="1"/>
    </xf>
    <xf numFmtId="38" fontId="4" fillId="0" borderId="5" xfId="1" applyFont="1" applyBorder="1">
      <alignment vertical="center"/>
    </xf>
    <xf numFmtId="38" fontId="4" fillId="0" borderId="1" xfId="1" applyFont="1" applyBorder="1">
      <alignment vertical="center"/>
    </xf>
    <xf numFmtId="0" fontId="16" fillId="0" borderId="9" xfId="0" applyFont="1" applyBorder="1">
      <alignment vertical="center"/>
    </xf>
    <xf numFmtId="0" fontId="0" fillId="0" borderId="0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9" xfId="0" applyFont="1" applyFill="1" applyBorder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0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0" fillId="2" borderId="13" xfId="0" applyFill="1" applyBorder="1">
      <alignment vertical="center"/>
    </xf>
    <xf numFmtId="0" fontId="0" fillId="2" borderId="4" xfId="0" applyFill="1" applyBorder="1">
      <alignment vertical="center"/>
    </xf>
    <xf numFmtId="0" fontId="19" fillId="0" borderId="0" xfId="0" applyFont="1">
      <alignment vertical="center"/>
    </xf>
    <xf numFmtId="0" fontId="0" fillId="2" borderId="5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3" fontId="0" fillId="2" borderId="1" xfId="0" applyNumberForma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horizontal="right"/>
      <protection locked="0"/>
    </xf>
    <xf numFmtId="176" fontId="0" fillId="0" borderId="1" xfId="0" applyNumberFormat="1" applyFill="1" applyBorder="1" applyAlignment="1" applyProtection="1">
      <alignment horizontal="right"/>
      <protection locked="0"/>
    </xf>
    <xf numFmtId="176" fontId="0" fillId="0" borderId="16" xfId="0" applyNumberForma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77" fontId="0" fillId="0" borderId="1" xfId="0" applyNumberFormat="1" applyFill="1" applyBorder="1" applyAlignment="1" applyProtection="1">
      <alignment horizontal="center" vertical="center"/>
      <protection locked="0"/>
    </xf>
    <xf numFmtId="177" fontId="0" fillId="0" borderId="15" xfId="0" applyNumberFormat="1" applyFill="1" applyBorder="1" applyProtection="1">
      <alignment vertical="center"/>
      <protection locked="0"/>
    </xf>
    <xf numFmtId="177" fontId="0" fillId="0" borderId="1" xfId="0" applyNumberFormat="1" applyFill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178" fontId="13" fillId="0" borderId="13" xfId="0" applyNumberFormat="1" applyFont="1" applyBorder="1" applyAlignment="1">
      <alignment horizontal="centerContinuous" vertical="center"/>
    </xf>
    <xf numFmtId="0" fontId="21" fillId="2" borderId="5" xfId="0" applyFont="1" applyFill="1" applyBorder="1" applyProtection="1">
      <alignment vertical="center"/>
      <protection locked="0"/>
    </xf>
    <xf numFmtId="0" fontId="0" fillId="0" borderId="1" xfId="0" applyBorder="1" applyAlignment="1">
      <alignment vertical="center" textRotation="255"/>
    </xf>
    <xf numFmtId="177" fontId="12" fillId="0" borderId="9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2" fillId="0" borderId="11" xfId="0" applyNumberFormat="1" applyFont="1" applyBorder="1" applyAlignment="1">
      <alignment vertical="center"/>
    </xf>
    <xf numFmtId="177" fontId="12" fillId="0" borderId="12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1"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6"/>
  <sheetViews>
    <sheetView topLeftCell="B1" zoomScaleNormal="100" zoomScaleSheetLayoutView="90" workbookViewId="0">
      <selection activeCell="C3" sqref="C3"/>
    </sheetView>
  </sheetViews>
  <sheetFormatPr defaultRowHeight="13.2" x14ac:dyDescent="0.15"/>
  <cols>
    <col min="1" max="1" width="9.109375" hidden="1" customWidth="1"/>
    <col min="2" max="3" width="3.88671875" customWidth="1"/>
    <col min="4" max="4" width="6.6640625" customWidth="1"/>
    <col min="5" max="5" width="30.44140625" customWidth="1"/>
    <col min="6" max="6" width="12.33203125" customWidth="1"/>
    <col min="7" max="7" width="12.33203125" style="1" customWidth="1"/>
    <col min="8" max="8" width="12.33203125" style="3" customWidth="1"/>
    <col min="9" max="9" width="10.5546875" style="6" customWidth="1"/>
    <col min="10" max="10" width="46.88671875" customWidth="1"/>
  </cols>
  <sheetData>
    <row r="1" spans="1:16" ht="3.6" customHeight="1" x14ac:dyDescent="0.15"/>
    <row r="2" spans="1:16" ht="16.2" x14ac:dyDescent="0.15">
      <c r="B2" s="38"/>
      <c r="C2" s="95"/>
      <c r="D2" s="96"/>
      <c r="E2" s="97" t="s">
        <v>86</v>
      </c>
    </row>
    <row r="3" spans="1:16" ht="16.2" x14ac:dyDescent="0.15">
      <c r="B3" s="97" t="s">
        <v>92</v>
      </c>
      <c r="C3" s="45"/>
      <c r="D3" s="45"/>
      <c r="E3" s="97"/>
    </row>
    <row r="4" spans="1:16" ht="1.95" customHeight="1" x14ac:dyDescent="0.15"/>
    <row r="5" spans="1:16" ht="18" customHeight="1" x14ac:dyDescent="0.15">
      <c r="B5" s="5" t="s">
        <v>29</v>
      </c>
      <c r="C5" s="39"/>
      <c r="D5" s="39"/>
      <c r="E5" s="39"/>
      <c r="F5" s="40"/>
      <c r="G5"/>
      <c r="H5" s="1"/>
      <c r="I5" s="3"/>
      <c r="J5" s="77" t="s">
        <v>68</v>
      </c>
      <c r="K5" s="42"/>
      <c r="L5" s="42"/>
      <c r="M5" s="42"/>
      <c r="N5" s="42"/>
      <c r="O5" s="42"/>
      <c r="P5" s="78"/>
    </row>
    <row r="6" spans="1:16" ht="18" customHeight="1" x14ac:dyDescent="0.15">
      <c r="B6" s="36"/>
      <c r="C6" s="2" t="s">
        <v>30</v>
      </c>
      <c r="D6" s="2"/>
      <c r="E6" s="98"/>
      <c r="F6" s="56"/>
      <c r="J6" s="87" t="str">
        <f>IF(E6="","勤務先住所を入力してください。","")</f>
        <v>勤務先住所を入力してください。</v>
      </c>
      <c r="K6" s="88"/>
      <c r="L6" s="71"/>
      <c r="M6" s="71"/>
      <c r="N6" s="71"/>
      <c r="O6" s="71"/>
      <c r="P6" s="72"/>
    </row>
    <row r="7" spans="1:16" ht="18" customHeight="1" x14ac:dyDescent="0.15">
      <c r="B7" s="37"/>
      <c r="C7" s="2" t="s">
        <v>31</v>
      </c>
      <c r="D7" s="2"/>
      <c r="E7" s="98"/>
      <c r="F7" s="57"/>
      <c r="J7" s="87" t="str">
        <f>IF(E7="","勤務先名称を入力してください。","")</f>
        <v>勤務先名称を入力してください。</v>
      </c>
      <c r="K7" s="88"/>
      <c r="L7" s="71"/>
      <c r="M7" s="71"/>
      <c r="N7" s="71"/>
      <c r="O7" s="71"/>
      <c r="P7" s="72"/>
    </row>
    <row r="8" spans="1:16" ht="18" customHeight="1" x14ac:dyDescent="0.15">
      <c r="B8" s="4"/>
      <c r="C8" s="2" t="s">
        <v>32</v>
      </c>
      <c r="D8" s="2"/>
      <c r="E8" s="98"/>
      <c r="F8" s="58"/>
      <c r="J8" s="87" t="str">
        <f>IF(E8="","担当者名を入力してください。","")</f>
        <v>担当者名を入力してください。</v>
      </c>
      <c r="K8" s="88"/>
      <c r="L8" s="71"/>
      <c r="M8" s="71"/>
      <c r="N8" s="71"/>
      <c r="O8" s="71"/>
      <c r="P8" s="72"/>
    </row>
    <row r="9" spans="1:16" ht="18" customHeight="1" x14ac:dyDescent="0.15">
      <c r="B9" s="5" t="s">
        <v>53</v>
      </c>
      <c r="C9" s="39"/>
      <c r="D9" s="39"/>
      <c r="E9" s="39"/>
      <c r="F9" s="40"/>
      <c r="G9"/>
      <c r="H9" s="1"/>
      <c r="I9" s="3"/>
      <c r="J9" s="87"/>
      <c r="K9" s="88"/>
      <c r="L9" s="71"/>
      <c r="M9" s="71"/>
      <c r="N9" s="71"/>
      <c r="O9" s="71"/>
      <c r="P9" s="72"/>
    </row>
    <row r="10" spans="1:16" ht="18" customHeight="1" x14ac:dyDescent="0.15">
      <c r="B10" s="41"/>
      <c r="C10" s="41" t="s">
        <v>96</v>
      </c>
      <c r="D10" s="42"/>
      <c r="E10" s="45"/>
      <c r="F10" s="46"/>
      <c r="J10" s="87"/>
      <c r="K10" s="88"/>
      <c r="L10" s="71"/>
      <c r="M10" s="71"/>
      <c r="N10" s="71"/>
      <c r="O10" s="71"/>
      <c r="P10" s="72"/>
    </row>
    <row r="11" spans="1:16" ht="18" customHeight="1" x14ac:dyDescent="0.15">
      <c r="A11" t="s">
        <v>63</v>
      </c>
      <c r="B11" s="8"/>
      <c r="C11" s="8"/>
      <c r="D11" s="7"/>
      <c r="E11" s="111"/>
      <c r="F11" s="49"/>
      <c r="J11" s="87" t="str">
        <f>IF(E11="","債権差押通知書右下に入力の番号を入力してください。","")</f>
        <v>債権差押通知書右下に入力の番号を入力してください。</v>
      </c>
      <c r="K11" s="88"/>
      <c r="L11" s="71"/>
      <c r="M11" s="71"/>
      <c r="N11" s="71"/>
      <c r="O11" s="71"/>
      <c r="P11" s="72"/>
    </row>
    <row r="12" spans="1:16" ht="18" customHeight="1" x14ac:dyDescent="0.15">
      <c r="A12" t="s">
        <v>64</v>
      </c>
      <c r="B12" s="2"/>
      <c r="C12" s="41" t="s">
        <v>66</v>
      </c>
      <c r="D12" s="39"/>
      <c r="E12" s="40"/>
      <c r="F12" s="99"/>
      <c r="J12" s="87" t="str">
        <f>IF(F12="","在職状況を選択してください。","")</f>
        <v>在職状況を選択してください。</v>
      </c>
      <c r="K12" s="88"/>
      <c r="L12" s="71"/>
      <c r="M12" s="71"/>
      <c r="N12" s="71"/>
      <c r="O12" s="71"/>
      <c r="P12" s="72"/>
    </row>
    <row r="13" spans="1:16" ht="18" customHeight="1" x14ac:dyDescent="0.15">
      <c r="A13" t="s">
        <v>65</v>
      </c>
      <c r="B13" s="4"/>
      <c r="C13" s="44" t="s">
        <v>90</v>
      </c>
      <c r="D13" s="39"/>
      <c r="E13" s="40"/>
      <c r="F13" s="100"/>
      <c r="G13" s="2" t="s">
        <v>51</v>
      </c>
      <c r="H13" s="100"/>
      <c r="I13" s="76" t="s">
        <v>52</v>
      </c>
      <c r="J13" s="87" t="str">
        <f>_xlfn.IFS(AND(F12="在職中",OR(F13&gt;0,H13&gt;0)),"在職中は、入力不要です。",AND(OR(F12="転籍",F12="退職",F12="休職"),OR(F13="",H13="")),"日付を入力してください。",TRUE,"")</f>
        <v/>
      </c>
      <c r="K13" s="88"/>
      <c r="L13" s="71"/>
      <c r="M13" s="71"/>
      <c r="N13" s="71"/>
      <c r="O13" s="71"/>
      <c r="P13" s="72"/>
    </row>
    <row r="14" spans="1:16" ht="18" customHeight="1" x14ac:dyDescent="0.15">
      <c r="A14" t="s">
        <v>89</v>
      </c>
      <c r="B14" s="5" t="s">
        <v>33</v>
      </c>
      <c r="C14" s="39"/>
      <c r="D14" s="39"/>
      <c r="E14" s="39"/>
      <c r="F14" s="40"/>
      <c r="G14"/>
      <c r="H14" s="1"/>
      <c r="I14" s="3"/>
      <c r="J14" s="87"/>
      <c r="K14" s="88"/>
      <c r="L14" s="71"/>
      <c r="M14" s="71"/>
      <c r="N14" s="71"/>
      <c r="O14" s="71"/>
      <c r="P14" s="72"/>
    </row>
    <row r="15" spans="1:16" ht="18" customHeight="1" x14ac:dyDescent="0.15">
      <c r="A15" t="s">
        <v>54</v>
      </c>
      <c r="B15" s="36"/>
      <c r="C15" s="5" t="s">
        <v>34</v>
      </c>
      <c r="D15" s="39"/>
      <c r="E15" s="40"/>
      <c r="F15" s="99"/>
      <c r="G15" s="2" t="s">
        <v>51</v>
      </c>
      <c r="H15" s="101"/>
      <c r="I15" s="76" t="s">
        <v>52</v>
      </c>
      <c r="J15" s="87" t="str">
        <f>IF(OR(F15="",H15=""),"支給日を入力してください。","")</f>
        <v>支給日を入力してください。</v>
      </c>
      <c r="K15" s="88"/>
      <c r="L15" s="71"/>
      <c r="M15" s="71"/>
      <c r="N15" s="71"/>
      <c r="O15" s="71"/>
      <c r="P15" s="72"/>
    </row>
    <row r="16" spans="1:16" ht="18" customHeight="1" x14ac:dyDescent="0.15">
      <c r="A16" t="s">
        <v>61</v>
      </c>
      <c r="B16" s="37"/>
      <c r="C16" s="44">
        <f>F15</f>
        <v>0</v>
      </c>
      <c r="D16" s="39" t="s">
        <v>35</v>
      </c>
      <c r="E16" s="40"/>
      <c r="F16" s="99"/>
      <c r="G16" s="6"/>
      <c r="H16" s="6"/>
      <c r="J16" s="87" t="str">
        <f>IF(F16="","賞与支給の有無を選択してください。","")</f>
        <v>賞与支給の有無を選択してください。</v>
      </c>
      <c r="K16" s="88"/>
      <c r="L16" s="71"/>
      <c r="M16" s="71"/>
      <c r="N16" s="71"/>
      <c r="O16" s="71"/>
      <c r="P16" s="72"/>
    </row>
    <row r="17" spans="1:16" ht="18" customHeight="1" x14ac:dyDescent="0.15">
      <c r="B17" s="4"/>
      <c r="C17" s="5" t="str">
        <f>IF(F16="有",C16,"")</f>
        <v/>
      </c>
      <c r="D17" s="39" t="s">
        <v>55</v>
      </c>
      <c r="E17" s="40"/>
      <c r="F17" s="50" t="str">
        <f>IF(F16="無","",C17)</f>
        <v/>
      </c>
      <c r="G17" s="2" t="s">
        <v>51</v>
      </c>
      <c r="H17" s="100"/>
      <c r="I17" s="76" t="s">
        <v>52</v>
      </c>
      <c r="J17" s="87" t="str">
        <f>_xlfn.IFS(AND(OR(F16="",F16="無"),H17&gt;0),"支給日は入力不要です。",AND(F16="有",H17=""),"支給日を入力してください。",TRUE,"")</f>
        <v/>
      </c>
      <c r="K17" s="88"/>
      <c r="L17" s="71"/>
      <c r="M17" s="71"/>
      <c r="N17" s="71"/>
      <c r="O17" s="71"/>
      <c r="P17" s="72"/>
    </row>
    <row r="18" spans="1:16" ht="18" customHeight="1" x14ac:dyDescent="0.15">
      <c r="B18" s="5" t="s">
        <v>40</v>
      </c>
      <c r="C18" s="39"/>
      <c r="D18" s="39"/>
      <c r="E18" s="39"/>
      <c r="F18" s="39"/>
      <c r="G18" s="40"/>
      <c r="H18" s="1"/>
      <c r="I18" s="3"/>
      <c r="J18" s="87"/>
      <c r="K18" s="88"/>
      <c r="L18" s="71"/>
      <c r="M18" s="71"/>
      <c r="N18" s="71"/>
      <c r="O18" s="71"/>
      <c r="P18" s="72"/>
    </row>
    <row r="19" spans="1:16" ht="18" customHeight="1" x14ac:dyDescent="0.15">
      <c r="B19" s="41"/>
      <c r="C19" s="39"/>
      <c r="D19" s="39"/>
      <c r="E19" s="39"/>
      <c r="F19" s="79" t="str">
        <f>IF(OR(H15&lt;=H17,H17=""),"給与","賞与")&amp;"分"</f>
        <v>給与分</v>
      </c>
      <c r="G19" s="79" t="str">
        <f>IF(H17="","",IF(H15&lt;=H17,"賞与","給与")&amp;"分")</f>
        <v/>
      </c>
      <c r="H19" s="1"/>
      <c r="I19" s="3"/>
      <c r="J19" s="87" t="str">
        <f>F19</f>
        <v>給与分</v>
      </c>
      <c r="K19" s="92" t="str">
        <f>G19</f>
        <v/>
      </c>
      <c r="L19" s="71"/>
      <c r="M19" s="71"/>
      <c r="N19" s="71"/>
      <c r="O19" s="71"/>
      <c r="P19" s="72"/>
    </row>
    <row r="20" spans="1:16" ht="18" customHeight="1" x14ac:dyDescent="0.15">
      <c r="B20" s="36"/>
      <c r="C20" s="112" t="s">
        <v>41</v>
      </c>
      <c r="D20" s="2" t="s">
        <v>36</v>
      </c>
      <c r="E20" s="2"/>
      <c r="F20" s="102"/>
      <c r="G20" s="103"/>
      <c r="J20" s="87" t="str">
        <f>IF(F20="","本給の金額を入力してください。","")</f>
        <v>本給の金額を入力してください。</v>
      </c>
      <c r="K20" s="89" t="str">
        <f>_xlfn.IFS(AND($F$16="有",G20=""),"本給の金額を入力してください。",AND(OR($F$16="無",$F$16=""),G20&lt;&gt;""),"金額の入力は不要です。",TRUE,"")</f>
        <v/>
      </c>
      <c r="L20" s="71"/>
      <c r="M20" s="71"/>
      <c r="N20" s="71"/>
      <c r="O20" s="71"/>
      <c r="P20" s="72"/>
    </row>
    <row r="21" spans="1:16" ht="18" customHeight="1" x14ac:dyDescent="0.15">
      <c r="B21" s="37"/>
      <c r="C21" s="112"/>
      <c r="D21" s="2" t="s">
        <v>37</v>
      </c>
      <c r="E21" s="2"/>
      <c r="F21" s="102"/>
      <c r="G21" s="103"/>
      <c r="J21" s="87" t="str">
        <f>IF(F21="","扶養家族手当ての金額を入力してください。","")</f>
        <v>扶養家族手当ての金額を入力してください。</v>
      </c>
      <c r="K21" s="89" t="str">
        <f>_xlfn.IFS(AND($F$16="有",G21=""),"扶養家族手当ての金額を入力してください。",AND(OR($F$16="無",$F$16=""),G21&lt;&gt;""),"金額の入力は不要です。",TRUE,"")</f>
        <v/>
      </c>
      <c r="L21" s="71"/>
      <c r="M21" s="71"/>
      <c r="N21" s="71"/>
      <c r="O21" s="71"/>
      <c r="P21" s="72"/>
    </row>
    <row r="22" spans="1:16" ht="18" customHeight="1" x14ac:dyDescent="0.15">
      <c r="B22" s="37"/>
      <c r="C22" s="112"/>
      <c r="D22" s="2" t="s">
        <v>38</v>
      </c>
      <c r="E22" s="2"/>
      <c r="F22" s="102"/>
      <c r="G22" s="103"/>
      <c r="J22" s="87" t="str">
        <f>IF(F22="","超過勤務手当ての金額を入力してください。","")</f>
        <v>超過勤務手当ての金額を入力してください。</v>
      </c>
      <c r="K22" s="89" t="str">
        <f>_xlfn.IFS(AND($F$16="有",G22=""),"超過勤務手当ての金額を入力してください。",AND(OR($F$16="無",$F$16=""),G22&lt;&gt;""),"金額の入力は不要です。",TRUE,"")</f>
        <v/>
      </c>
      <c r="L22" s="71"/>
      <c r="M22" s="71"/>
      <c r="N22" s="71"/>
      <c r="O22" s="71"/>
      <c r="P22" s="72"/>
    </row>
    <row r="23" spans="1:16" ht="18" customHeight="1" x14ac:dyDescent="0.15">
      <c r="B23" s="37"/>
      <c r="C23" s="112"/>
      <c r="D23" s="2" t="s">
        <v>39</v>
      </c>
      <c r="E23" s="2"/>
      <c r="F23" s="102"/>
      <c r="G23" s="103"/>
      <c r="J23" s="87" t="str">
        <f>IF(F23="","その他の支給額の金額を入力してください。","")</f>
        <v>その他の支給額の金額を入力してください。</v>
      </c>
      <c r="K23" s="89" t="str">
        <f>_xlfn.IFS(AND($F$16="有",G23=""),"その他の支給額の金額を入力してください。",AND(OR($F$16="無",$F$16=""),G23&lt;&gt;""),"金額の入力は不要です。",TRUE,"")</f>
        <v/>
      </c>
      <c r="L23" s="71"/>
      <c r="M23" s="71"/>
      <c r="N23" s="71"/>
      <c r="O23" s="71"/>
      <c r="P23" s="72"/>
    </row>
    <row r="24" spans="1:16" ht="18" customHeight="1" x14ac:dyDescent="0.15">
      <c r="B24" s="37"/>
      <c r="C24" s="112" t="s">
        <v>48</v>
      </c>
      <c r="D24" s="2" t="s">
        <v>42</v>
      </c>
      <c r="E24" s="2"/>
      <c r="F24" s="102"/>
      <c r="G24" s="103"/>
      <c r="J24" s="87" t="str">
        <f>IF(F24="","所得税額を入力してください。","")</f>
        <v>所得税額を入力してください。</v>
      </c>
      <c r="K24" s="89" t="str">
        <f>_xlfn.IFS(AND($F$16="有",G24=""),"所得税額を入力してください。",AND(OR($F$16="無",$F$16=""),G24&lt;&gt;""),"金額の入力は不要です。",TRUE,"")</f>
        <v/>
      </c>
      <c r="L24" s="71"/>
      <c r="M24" s="71"/>
      <c r="N24" s="71"/>
      <c r="O24" s="71"/>
      <c r="P24" s="72"/>
    </row>
    <row r="25" spans="1:16" ht="18" customHeight="1" x14ac:dyDescent="0.15">
      <c r="B25" s="37"/>
      <c r="C25" s="112"/>
      <c r="D25" s="2" t="s">
        <v>43</v>
      </c>
      <c r="E25" s="2"/>
      <c r="F25" s="102"/>
      <c r="G25" s="103"/>
      <c r="J25" s="87" t="str">
        <f>IF(F25="","年末調整額を入力してください。","")</f>
        <v>年末調整額を入力してください。</v>
      </c>
      <c r="K25" s="89" t="str">
        <f>_xlfn.IFS(AND($F$16="有",G25=""),"年末調整額を入力してください。",AND(OR($F$16="無",$F$16=""),G25&lt;&gt;""),"金額の入力は不要です。",TRUE,"")</f>
        <v/>
      </c>
      <c r="L25" s="71"/>
      <c r="M25" s="71"/>
      <c r="N25" s="71"/>
      <c r="O25" s="71"/>
      <c r="P25" s="72"/>
    </row>
    <row r="26" spans="1:16" ht="18" customHeight="1" x14ac:dyDescent="0.15">
      <c r="B26" s="37"/>
      <c r="C26" s="112"/>
      <c r="D26" s="2" t="s">
        <v>44</v>
      </c>
      <c r="E26" s="2"/>
      <c r="F26" s="102"/>
      <c r="G26" s="103"/>
      <c r="J26" s="87" t="str">
        <f>IF(F26="","住民税額を入力してください。","")</f>
        <v>住民税額を入力してください。</v>
      </c>
      <c r="K26" s="89" t="str">
        <f>_xlfn.IFS(AND($F$16="有",G26=""),"住民税額を入力してください。",AND(OR($F$16="無",$F$16=""),G26&lt;&gt;""),"金額の入力は不要です。",TRUE,"")</f>
        <v/>
      </c>
      <c r="L26" s="71"/>
      <c r="M26" s="71"/>
      <c r="N26" s="71"/>
      <c r="O26" s="71"/>
      <c r="P26" s="72"/>
    </row>
    <row r="27" spans="1:16" ht="18" customHeight="1" x14ac:dyDescent="0.15">
      <c r="B27" s="37"/>
      <c r="C27" s="112"/>
      <c r="D27" s="2" t="s">
        <v>45</v>
      </c>
      <c r="E27" s="2"/>
      <c r="F27" s="102"/>
      <c r="G27" s="103"/>
      <c r="J27" s="87" t="str">
        <f>IF(F27="","健康保険料を入力してください。","")</f>
        <v>健康保険料を入力してください。</v>
      </c>
      <c r="K27" s="89" t="str">
        <f>_xlfn.IFS(AND($F$16="有",G27=""),"健康保険料を入力してください。",AND(OR($F$16="無",$F$16=""),G27&lt;&gt;""),"金額の入力は不要です。",TRUE,"")</f>
        <v/>
      </c>
      <c r="L27" s="71"/>
      <c r="M27" s="71"/>
      <c r="N27" s="71"/>
      <c r="O27" s="71"/>
      <c r="P27" s="72"/>
    </row>
    <row r="28" spans="1:16" ht="18" customHeight="1" x14ac:dyDescent="0.15">
      <c r="B28" s="37"/>
      <c r="C28" s="112"/>
      <c r="D28" s="2" t="s">
        <v>46</v>
      </c>
      <c r="E28" s="2"/>
      <c r="F28" s="102"/>
      <c r="G28" s="103"/>
      <c r="J28" s="87" t="str">
        <f>IF(F28="","厚生年金保険料を入力してください。","")</f>
        <v>厚生年金保険料を入力してください。</v>
      </c>
      <c r="K28" s="89" t="str">
        <f>_xlfn.IFS(AND($F$16="有",G28=""),"厚生年金保険料を入力してください。",AND(OR($F$16="無",$F$16=""),G28&lt;&gt;""),"金額の入力は不要です。",TRUE,"")</f>
        <v/>
      </c>
      <c r="L28" s="71"/>
      <c r="M28" s="71"/>
      <c r="N28" s="71"/>
      <c r="O28" s="71"/>
      <c r="P28" s="72"/>
    </row>
    <row r="29" spans="1:16" ht="18" customHeight="1" x14ac:dyDescent="0.15">
      <c r="B29" s="37"/>
      <c r="C29" s="112"/>
      <c r="D29" s="2" t="s">
        <v>47</v>
      </c>
      <c r="E29" s="2"/>
      <c r="F29" s="102"/>
      <c r="G29" s="103"/>
      <c r="J29" s="87" t="str">
        <f>IF(F29="","雇用保険料を入力してください。","")</f>
        <v>雇用保険料を入力してください。</v>
      </c>
      <c r="K29" s="89" t="str">
        <f>_xlfn.IFS(AND($F$16="有",G29=""),"雇用保険料を入力してください。",AND(OR($F$16="無",$F$16=""),G29&lt;&gt;""),"金額の入力は不要です。",TRUE,"")</f>
        <v/>
      </c>
      <c r="L29" s="71"/>
      <c r="M29" s="71"/>
      <c r="N29" s="71"/>
      <c r="O29" s="71"/>
      <c r="P29" s="72"/>
    </row>
    <row r="30" spans="1:16" ht="18" customHeight="1" x14ac:dyDescent="0.15">
      <c r="B30" s="4"/>
      <c r="C30" s="112"/>
      <c r="D30" s="2" t="s">
        <v>18</v>
      </c>
      <c r="E30" s="2"/>
      <c r="F30" s="102"/>
      <c r="G30" s="104"/>
      <c r="J30" s="87" t="str">
        <f>IF(F30="","生計同一の親族数を入力してください。","")</f>
        <v>生計同一の親族数を入力してください。</v>
      </c>
      <c r="K30" s="88"/>
      <c r="L30" s="71"/>
      <c r="M30" s="71"/>
      <c r="N30" s="71"/>
      <c r="O30" s="71"/>
      <c r="P30" s="72"/>
    </row>
    <row r="31" spans="1:16" ht="18" customHeight="1" x14ac:dyDescent="0.15">
      <c r="B31" s="2" t="s">
        <v>49</v>
      </c>
      <c r="C31" s="2"/>
      <c r="D31" s="2"/>
      <c r="E31" s="5"/>
      <c r="F31" s="39"/>
      <c r="G31" s="43"/>
      <c r="J31" s="87"/>
      <c r="K31" s="88"/>
      <c r="L31" s="71"/>
      <c r="M31" s="71"/>
      <c r="N31" s="71"/>
      <c r="O31" s="71"/>
      <c r="P31" s="72"/>
    </row>
    <row r="32" spans="1:16" ht="18" customHeight="1" x14ac:dyDescent="0.15">
      <c r="A32" t="s">
        <v>59</v>
      </c>
      <c r="B32" s="36"/>
      <c r="C32" s="2" t="s">
        <v>50</v>
      </c>
      <c r="D32" s="2"/>
      <c r="E32" s="2"/>
      <c r="F32" s="105"/>
      <c r="G32" s="51"/>
      <c r="J32" s="87" t="str">
        <f>IF(F32="","入金方法を選択してください。","")</f>
        <v>入金方法を選択してください。</v>
      </c>
      <c r="K32" s="88"/>
      <c r="L32" s="71"/>
      <c r="M32" s="71"/>
      <c r="N32" s="71"/>
      <c r="O32" s="71"/>
      <c r="P32" s="72"/>
    </row>
    <row r="33" spans="1:16" ht="18" customHeight="1" x14ac:dyDescent="0.15">
      <c r="A33" t="s">
        <v>60</v>
      </c>
      <c r="B33" s="37"/>
      <c r="C33" s="2" t="s">
        <v>76</v>
      </c>
      <c r="D33" s="2"/>
      <c r="E33" s="2"/>
      <c r="F33" s="106"/>
      <c r="J33" s="90" t="str">
        <f>IF(AND(F32="納付書",F33&gt;0),"納付書の場合は、入力不要です。",IF(AND(F32="口座振込",F33=""),"固定もしくは変動を選択してください。",""))</f>
        <v/>
      </c>
      <c r="K33" s="91"/>
      <c r="L33" s="71"/>
      <c r="M33" s="71"/>
      <c r="N33" s="71"/>
      <c r="O33" s="71"/>
      <c r="P33" s="72"/>
    </row>
    <row r="34" spans="1:16" ht="18" customHeight="1" x14ac:dyDescent="0.15">
      <c r="A34">
        <v>1</v>
      </c>
      <c r="B34" s="37"/>
      <c r="C34" s="2" t="s">
        <v>79</v>
      </c>
      <c r="D34" s="2"/>
      <c r="E34" s="2"/>
      <c r="F34" s="107"/>
      <c r="J34" s="90" t="str">
        <f>IF(AND(OR(F32="納付書",F33="変動"),F34&gt;0),"納付書もしくは振込手数料が変動の場合は、入力不要です。",IF(AND(F32="口座振込",F33="固定",F34=""),"振込手数料を入力してください。",""))</f>
        <v/>
      </c>
      <c r="K34" s="88"/>
      <c r="L34" s="71"/>
      <c r="M34" s="71"/>
      <c r="N34" s="71"/>
      <c r="O34" s="71"/>
      <c r="P34" s="72"/>
    </row>
    <row r="35" spans="1:16" ht="18" customHeight="1" x14ac:dyDescent="0.15">
      <c r="A35">
        <v>2</v>
      </c>
      <c r="B35" s="4"/>
      <c r="C35" s="2" t="s">
        <v>80</v>
      </c>
      <c r="D35" s="39"/>
      <c r="E35" s="40"/>
      <c r="F35" s="80" t="s">
        <v>83</v>
      </c>
      <c r="G35" s="81"/>
      <c r="H35" s="82" t="s">
        <v>84</v>
      </c>
      <c r="I35" s="83"/>
      <c r="J35" s="90"/>
      <c r="K35" s="88"/>
      <c r="L35" s="71"/>
      <c r="M35" s="71"/>
      <c r="N35" s="71"/>
      <c r="O35" s="71"/>
      <c r="P35" s="72"/>
    </row>
    <row r="36" spans="1:16" ht="18" customHeight="1" x14ac:dyDescent="0.15">
      <c r="A36">
        <v>3</v>
      </c>
      <c r="F36" s="108"/>
      <c r="G36" s="84" t="s">
        <v>81</v>
      </c>
      <c r="H36" s="109"/>
      <c r="I36" s="85" t="s">
        <v>85</v>
      </c>
      <c r="J36" s="87" t="str">
        <f>_xlfn.IFS(AND(F32="口座振込",F33="変動",F36=""),"振込金額を入力してください。",AND(OR(F32="納付書",F33="固定"),F36&gt;0),"納付書もしくは振込手数料が固定の場合は入力不要です。 ",TRUE,"")</f>
        <v/>
      </c>
      <c r="K36" s="92" t="str">
        <f>_xlfn.IFS(AND(F32="口座振込",F33="変動",H36=""),"振込金額を入力してください。",AND(OR(F32="納付書",F33="固定"),H36&gt;0),"納付書もしくは振込手数料が固定の場合は入力不要です。 ",TRUE,"")</f>
        <v/>
      </c>
      <c r="L36" s="71"/>
      <c r="M36" s="71"/>
      <c r="N36" s="71"/>
      <c r="O36" s="71"/>
      <c r="P36" s="72"/>
    </row>
    <row r="37" spans="1:16" ht="18" customHeight="1" x14ac:dyDescent="0.15">
      <c r="A37">
        <v>4</v>
      </c>
      <c r="F37" s="52" t="str">
        <f>IF(AND(F33="変動",F36&gt;0),F36,"")</f>
        <v/>
      </c>
      <c r="G37" s="84" t="s">
        <v>82</v>
      </c>
      <c r="H37" s="109"/>
      <c r="I37" s="86" t="s">
        <v>85</v>
      </c>
      <c r="J37" s="93"/>
      <c r="K37" s="94" t="str">
        <f>_xlfn.IFS(AND(F32="口座振込",F33="変動",H37=""),"振込金額を入力してください。",AND(OR(F32="納付書",F33="固定"),H37&gt;0),"納付書もしくは振込手数料が固定の場合は入力不要です。 ",TRUE,"")</f>
        <v/>
      </c>
      <c r="L37" s="7"/>
      <c r="M37" s="7"/>
      <c r="N37" s="7"/>
      <c r="O37" s="7"/>
      <c r="P37" s="69"/>
    </row>
    <row r="38" spans="1:16" x14ac:dyDescent="0.15">
      <c r="A38">
        <v>5</v>
      </c>
    </row>
    <row r="39" spans="1:16" x14ac:dyDescent="0.15">
      <c r="A39">
        <v>6</v>
      </c>
    </row>
    <row r="40" spans="1:16" x14ac:dyDescent="0.15">
      <c r="A40">
        <v>7</v>
      </c>
    </row>
    <row r="41" spans="1:16" x14ac:dyDescent="0.15">
      <c r="A41">
        <v>8</v>
      </c>
    </row>
    <row r="42" spans="1:16" x14ac:dyDescent="0.15">
      <c r="A42">
        <v>9</v>
      </c>
    </row>
    <row r="43" spans="1:16" x14ac:dyDescent="0.15">
      <c r="A43">
        <v>10</v>
      </c>
    </row>
    <row r="44" spans="1:16" x14ac:dyDescent="0.15">
      <c r="A44">
        <v>11</v>
      </c>
    </row>
    <row r="45" spans="1:16" x14ac:dyDescent="0.15">
      <c r="A45">
        <v>12</v>
      </c>
    </row>
    <row r="46" spans="1:16" x14ac:dyDescent="0.15">
      <c r="A46">
        <v>13</v>
      </c>
    </row>
    <row r="47" spans="1:16" x14ac:dyDescent="0.15">
      <c r="A47">
        <v>14</v>
      </c>
    </row>
    <row r="48" spans="1:16" x14ac:dyDescent="0.15">
      <c r="A48">
        <v>15</v>
      </c>
    </row>
    <row r="49" spans="1:1" x14ac:dyDescent="0.15">
      <c r="A49">
        <v>16</v>
      </c>
    </row>
    <row r="50" spans="1:1" x14ac:dyDescent="0.15">
      <c r="A50">
        <v>17</v>
      </c>
    </row>
    <row r="51" spans="1:1" x14ac:dyDescent="0.15">
      <c r="A51">
        <v>18</v>
      </c>
    </row>
    <row r="52" spans="1:1" x14ac:dyDescent="0.15">
      <c r="A52">
        <v>19</v>
      </c>
    </row>
    <row r="53" spans="1:1" x14ac:dyDescent="0.15">
      <c r="A53">
        <v>20</v>
      </c>
    </row>
    <row r="54" spans="1:1" x14ac:dyDescent="0.15">
      <c r="A54">
        <v>21</v>
      </c>
    </row>
    <row r="55" spans="1:1" x14ac:dyDescent="0.15">
      <c r="A55">
        <v>22</v>
      </c>
    </row>
    <row r="56" spans="1:1" x14ac:dyDescent="0.15">
      <c r="A56">
        <v>23</v>
      </c>
    </row>
    <row r="57" spans="1:1" x14ac:dyDescent="0.15">
      <c r="A57">
        <v>24</v>
      </c>
    </row>
    <row r="58" spans="1:1" x14ac:dyDescent="0.15">
      <c r="A58">
        <v>25</v>
      </c>
    </row>
    <row r="59" spans="1:1" x14ac:dyDescent="0.15">
      <c r="A59">
        <v>26</v>
      </c>
    </row>
    <row r="60" spans="1:1" x14ac:dyDescent="0.15">
      <c r="A60">
        <v>27</v>
      </c>
    </row>
    <row r="61" spans="1:1" x14ac:dyDescent="0.15">
      <c r="A61">
        <v>28</v>
      </c>
    </row>
    <row r="62" spans="1:1" x14ac:dyDescent="0.15">
      <c r="A62">
        <v>29</v>
      </c>
    </row>
    <row r="63" spans="1:1" x14ac:dyDescent="0.15">
      <c r="A63">
        <v>30</v>
      </c>
    </row>
    <row r="64" spans="1:1" x14ac:dyDescent="0.15">
      <c r="A64">
        <v>31</v>
      </c>
    </row>
    <row r="65" spans="1:1" x14ac:dyDescent="0.15">
      <c r="A65" t="s">
        <v>77</v>
      </c>
    </row>
    <row r="66" spans="1:1" x14ac:dyDescent="0.15">
      <c r="A66" t="s">
        <v>78</v>
      </c>
    </row>
  </sheetData>
  <mergeCells count="2">
    <mergeCell ref="C20:C23"/>
    <mergeCell ref="C24:C30"/>
  </mergeCells>
  <phoneticPr fontId="2"/>
  <conditionalFormatting sqref="H17">
    <cfRule type="expression" dxfId="10" priority="19">
      <formula>$F$16="有"</formula>
    </cfRule>
  </conditionalFormatting>
  <conditionalFormatting sqref="G20:G29">
    <cfRule type="expression" dxfId="9" priority="15">
      <formula>$C$16=$C$17</formula>
    </cfRule>
  </conditionalFormatting>
  <conditionalFormatting sqref="F13">
    <cfRule type="expression" dxfId="8" priority="9">
      <formula>OR($F$12="転籍",$F$12="退職",$F$12="休職")</formula>
    </cfRule>
  </conditionalFormatting>
  <conditionalFormatting sqref="H13">
    <cfRule type="expression" dxfId="7" priority="8">
      <formula>OR($F$12="転籍",$F$12="退職",$F$12="休職")</formula>
    </cfRule>
  </conditionalFormatting>
  <conditionalFormatting sqref="F33">
    <cfRule type="expression" dxfId="6" priority="6">
      <formula>$F$32="口座振込"</formula>
    </cfRule>
  </conditionalFormatting>
  <conditionalFormatting sqref="F34">
    <cfRule type="expression" dxfId="5" priority="5">
      <formula>AND($F$32="口座振込",$F$33="固定")</formula>
    </cfRule>
  </conditionalFormatting>
  <conditionalFormatting sqref="H36:H37">
    <cfRule type="expression" dxfId="4" priority="3">
      <formula>$F$33="変動"</formula>
    </cfRule>
  </conditionalFormatting>
  <conditionalFormatting sqref="F19:G19">
    <cfRule type="containsText" dxfId="3" priority="2" operator="containsText" text="賞与">
      <formula>NOT(ISERROR(SEARCH("賞与",F19)))</formula>
    </cfRule>
  </conditionalFormatting>
  <conditionalFormatting sqref="F36">
    <cfRule type="expression" dxfId="2" priority="1">
      <formula>$F$33="変動"</formula>
    </cfRule>
  </conditionalFormatting>
  <dataValidations count="8">
    <dataValidation type="list" allowBlank="1" showInputMessage="1" showErrorMessage="1" sqref="F16" xr:uid="{23DCC8E3-C614-4794-B3A5-84DB346B53AA}">
      <formula1>$A$15:$A$16</formula1>
    </dataValidation>
    <dataValidation type="list" allowBlank="1" showInputMessage="1" showErrorMessage="1" sqref="F32" xr:uid="{4D70D42B-C62D-48BD-898F-1040B1872784}">
      <formula1>$A$32:$A$33</formula1>
    </dataValidation>
    <dataValidation type="list" allowBlank="1" showInputMessage="1" showErrorMessage="1" sqref="F12" xr:uid="{EDFD3457-8E5C-4321-860E-D678AD408478}">
      <formula1>$A$11:$A$14</formula1>
    </dataValidation>
    <dataValidation type="list" allowBlank="1" showInputMessage="1" showErrorMessage="1" sqref="F13 F15" xr:uid="{5026AD74-6636-4B61-8CD7-AAE87F5FE1C2}">
      <formula1>$A$34:$A$45</formula1>
    </dataValidation>
    <dataValidation type="list" allowBlank="1" showInputMessage="1" showErrorMessage="1" sqref="H13 H15 H17" xr:uid="{B73A7764-0468-4574-88D9-E3D0C4166079}">
      <formula1>$A$34:$A$64</formula1>
    </dataValidation>
    <dataValidation type="whole" allowBlank="1" showInputMessage="1" showErrorMessage="1" sqref="F20:G30" xr:uid="{2817C2BB-EC8C-4B44-B003-C885805FBD35}">
      <formula1>0</formula1>
      <formula2>10000000</formula2>
    </dataValidation>
    <dataValidation type="list" allowBlank="1" showInputMessage="1" showErrorMessage="1" sqref="F33" xr:uid="{181B7331-D7B6-40B5-8A0B-EB48EC7DDD70}">
      <formula1>$A$65:$A$66</formula1>
    </dataValidation>
    <dataValidation type="whole" allowBlank="1" showInputMessage="1" showErrorMessage="1" sqref="F36" xr:uid="{9D5DF27B-3E97-4E6A-9C68-98686CA1E41B}">
      <formula1>1</formula1>
      <formula2>100000</formula2>
    </dataValidation>
  </dataValidations>
  <pageMargins left="0.78740157480314965" right="0.78740157480314965" top="1.3779527559055118" bottom="0.98425196850393704" header="0.9055118110236221" footer="0.51181102362204722"/>
  <pageSetup paperSize="9" scale="72" orientation="landscape" r:id="rId1"/>
  <headerFooter alignWithMargins="0">
    <oddHeader>&amp;C&amp;20給料等債権の差押金額算出表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B68A-4F89-4B88-B3C4-E3C22C5FADA9}">
  <dimension ref="A1:M99"/>
  <sheetViews>
    <sheetView tabSelected="1" view="pageBreakPreview" topLeftCell="A25" zoomScaleNormal="100" zoomScaleSheetLayoutView="100" workbookViewId="0">
      <selection activeCell="O39" sqref="O39"/>
    </sheetView>
  </sheetViews>
  <sheetFormatPr defaultRowHeight="12" x14ac:dyDescent="0.15"/>
  <cols>
    <col min="1" max="1" width="9.109375" customWidth="1"/>
    <col min="2" max="2" width="6.6640625" customWidth="1"/>
    <col min="3" max="3" width="9.109375" customWidth="1"/>
    <col min="4" max="4" width="6.6640625" customWidth="1"/>
    <col min="5" max="5" width="11" customWidth="1"/>
    <col min="6" max="6" width="3.5546875" customWidth="1"/>
    <col min="7" max="7" width="11.6640625" customWidth="1"/>
    <col min="8" max="8" width="3.44140625" customWidth="1"/>
    <col min="9" max="11" width="11.109375" customWidth="1"/>
    <col min="12" max="12" width="5.109375" customWidth="1"/>
    <col min="13" max="13" width="8.88671875" customWidth="1"/>
  </cols>
  <sheetData>
    <row r="1" spans="1:12" ht="19.2" x14ac:dyDescent="0.15">
      <c r="A1" s="60" t="s">
        <v>93</v>
      </c>
      <c r="B1" s="9"/>
      <c r="C1" s="9"/>
      <c r="D1" s="9"/>
      <c r="E1" s="9"/>
      <c r="F1" s="9"/>
      <c r="G1" s="9"/>
      <c r="I1" s="9"/>
      <c r="K1" s="9" t="s">
        <v>94</v>
      </c>
      <c r="L1" s="9"/>
    </row>
    <row r="2" spans="1:12" ht="16.2" x14ac:dyDescent="0.15">
      <c r="A2" s="9"/>
      <c r="B2" s="9"/>
      <c r="C2" s="9"/>
      <c r="D2" s="9"/>
      <c r="E2" s="53"/>
      <c r="F2" s="53"/>
      <c r="G2" s="53"/>
      <c r="H2" s="9"/>
      <c r="I2" s="9"/>
      <c r="J2" s="9"/>
      <c r="K2" s="9"/>
      <c r="L2" s="61" t="s">
        <v>0</v>
      </c>
    </row>
    <row r="3" spans="1:12" ht="16.2" x14ac:dyDescent="0.15">
      <c r="A3" s="9"/>
      <c r="B3" s="9"/>
      <c r="C3" s="9"/>
      <c r="D3" s="9"/>
      <c r="E3" s="53"/>
      <c r="F3" s="53"/>
      <c r="G3" s="53"/>
      <c r="H3" s="9"/>
      <c r="I3" s="9"/>
      <c r="J3" s="9"/>
      <c r="K3" s="9"/>
      <c r="L3" s="61"/>
    </row>
    <row r="4" spans="1:12" ht="14.4" x14ac:dyDescent="0.15">
      <c r="A4" s="9"/>
      <c r="B4" s="9"/>
      <c r="C4" s="9"/>
      <c r="D4" s="9"/>
      <c r="E4" s="53"/>
      <c r="F4" s="53"/>
      <c r="G4" s="53"/>
      <c r="H4" s="9"/>
      <c r="I4" s="9"/>
      <c r="J4" s="9"/>
      <c r="K4" s="9"/>
      <c r="L4" s="34"/>
    </row>
    <row r="5" spans="1:12" ht="16.2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4.4" x14ac:dyDescent="0.15">
      <c r="A6" s="23" t="s">
        <v>95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6.2" x14ac:dyDescent="0.15">
      <c r="A7" s="53"/>
      <c r="B7" s="9"/>
      <c r="C7" s="9"/>
      <c r="D7" s="9"/>
      <c r="E7" s="24" t="s">
        <v>2</v>
      </c>
      <c r="F7" s="24"/>
      <c r="G7" s="53"/>
      <c r="H7" s="9"/>
      <c r="I7" s="9"/>
      <c r="J7" s="9"/>
      <c r="K7" s="9"/>
      <c r="L7" s="9"/>
    </row>
    <row r="8" spans="1:12" ht="16.2" x14ac:dyDescent="0.15">
      <c r="A8" s="9"/>
      <c r="B8" s="9"/>
      <c r="C8" s="9"/>
      <c r="D8" s="9"/>
      <c r="E8" s="48" t="s">
        <v>3</v>
      </c>
      <c r="F8" s="48"/>
      <c r="G8" s="9" t="str">
        <f>IF(入力用!E6="","",入力用!E6)</f>
        <v/>
      </c>
      <c r="H8" s="9"/>
      <c r="I8" s="9"/>
      <c r="J8" s="9"/>
      <c r="K8" s="9"/>
      <c r="L8" s="9"/>
    </row>
    <row r="9" spans="1:12" ht="16.2" x14ac:dyDescent="0.15">
      <c r="A9" s="9"/>
      <c r="B9" s="9"/>
      <c r="C9" s="9"/>
      <c r="D9" s="9"/>
      <c r="E9" s="48" t="s">
        <v>4</v>
      </c>
      <c r="F9" s="48"/>
      <c r="G9" s="9" t="str">
        <f>IF(入力用!E7="","",入力用!E7)</f>
        <v/>
      </c>
      <c r="H9" s="9"/>
      <c r="I9" s="9"/>
      <c r="J9" s="9"/>
      <c r="K9" s="9"/>
      <c r="L9" s="9" t="s">
        <v>6</v>
      </c>
    </row>
    <row r="10" spans="1:12" ht="16.2" x14ac:dyDescent="0.15">
      <c r="A10" s="9"/>
      <c r="B10" s="9"/>
      <c r="C10" s="9"/>
      <c r="D10" s="9"/>
      <c r="E10" s="48" t="s">
        <v>5</v>
      </c>
      <c r="F10" s="48"/>
      <c r="G10" s="9" t="str">
        <f>IF(入力用!E8="","",入力用!E8)</f>
        <v/>
      </c>
      <c r="H10" s="9"/>
      <c r="I10" s="9"/>
      <c r="J10" s="9"/>
      <c r="K10" s="9"/>
      <c r="L10" s="9"/>
    </row>
    <row r="11" spans="1:12" ht="14.4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33.6" customHeight="1" x14ac:dyDescent="0.15">
      <c r="A12" s="10" t="s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</row>
    <row r="13" spans="1:12" ht="24" customHeight="1" x14ac:dyDescent="0.15">
      <c r="A13" s="10" t="s">
        <v>7</v>
      </c>
      <c r="B13" s="11"/>
      <c r="C13" s="12"/>
      <c r="D13" s="11"/>
      <c r="E13" s="12"/>
      <c r="F13" s="11"/>
      <c r="G13" s="110">
        <f>入力用!E11</f>
        <v>0</v>
      </c>
      <c r="H13" s="11"/>
      <c r="I13" s="11"/>
      <c r="J13" s="11"/>
      <c r="K13" s="11"/>
      <c r="L13" s="12"/>
    </row>
    <row r="14" spans="1:12" ht="18" customHeight="1" x14ac:dyDescent="0.15">
      <c r="A14" s="13"/>
      <c r="B14" s="14"/>
      <c r="C14" s="14"/>
      <c r="D14" s="14"/>
      <c r="E14" s="14"/>
      <c r="F14" s="14"/>
      <c r="G14" s="14"/>
      <c r="H14" s="14"/>
      <c r="I14" s="13" t="s">
        <v>10</v>
      </c>
      <c r="J14" s="14"/>
      <c r="K14" s="14"/>
      <c r="L14" s="15"/>
    </row>
    <row r="15" spans="1:12" ht="18" customHeight="1" x14ac:dyDescent="0.15">
      <c r="A15" s="25"/>
      <c r="B15" s="73">
        <f>入力用!F15</f>
        <v>0</v>
      </c>
      <c r="C15" s="26" t="s">
        <v>28</v>
      </c>
      <c r="D15" s="26"/>
      <c r="E15" s="26"/>
      <c r="F15" s="26"/>
      <c r="G15" s="26"/>
      <c r="H15" s="17"/>
      <c r="I15" s="113">
        <f>ROUNDDOWN(SUM(入力用!F20:F23),-3)</f>
        <v>0</v>
      </c>
      <c r="J15" s="114"/>
      <c r="K15" s="114"/>
      <c r="L15" s="18"/>
    </row>
    <row r="16" spans="1:12" ht="18" customHeight="1" x14ac:dyDescent="0.15">
      <c r="A16" s="29" t="s">
        <v>9</v>
      </c>
      <c r="B16" s="19"/>
      <c r="C16" s="19"/>
      <c r="D16" s="19"/>
      <c r="E16" s="19"/>
      <c r="F16" s="19"/>
      <c r="G16" s="19"/>
      <c r="H16" s="19"/>
      <c r="I16" s="115"/>
      <c r="J16" s="116"/>
      <c r="K16" s="116"/>
      <c r="L16" s="31" t="s">
        <v>25</v>
      </c>
    </row>
    <row r="17" spans="1:12" ht="18" customHeight="1" x14ac:dyDescent="0.15">
      <c r="A17" s="13"/>
      <c r="B17" s="14"/>
      <c r="C17" s="14"/>
      <c r="D17" s="14"/>
      <c r="E17" s="14"/>
      <c r="F17" s="14"/>
      <c r="G17" s="14"/>
      <c r="H17" s="14"/>
      <c r="I17" s="13" t="s">
        <v>69</v>
      </c>
      <c r="J17" s="14"/>
      <c r="K17" s="14"/>
      <c r="L17" s="32"/>
    </row>
    <row r="18" spans="1:12" ht="18" customHeight="1" x14ac:dyDescent="0.15">
      <c r="A18" s="25" t="s">
        <v>11</v>
      </c>
      <c r="B18" s="17"/>
      <c r="C18" s="17"/>
      <c r="D18" s="17"/>
      <c r="E18" s="17"/>
      <c r="F18" s="17"/>
      <c r="G18" s="17"/>
      <c r="H18" s="17"/>
      <c r="I18" s="113">
        <f>ROUNDUP(SUM(入力用!F24:F25),-3)</f>
        <v>0</v>
      </c>
      <c r="J18" s="114"/>
      <c r="K18" s="114"/>
      <c r="L18" s="30"/>
    </row>
    <row r="19" spans="1:12" ht="18" customHeight="1" x14ac:dyDescent="0.15">
      <c r="A19" s="28" t="s">
        <v>14</v>
      </c>
      <c r="B19" s="17"/>
      <c r="C19" s="17"/>
      <c r="D19" s="17"/>
      <c r="E19" s="17"/>
      <c r="F19" s="17"/>
      <c r="G19" s="17"/>
      <c r="H19" s="17"/>
      <c r="I19" s="115"/>
      <c r="J19" s="116"/>
      <c r="K19" s="116"/>
      <c r="L19" s="30" t="s">
        <v>25</v>
      </c>
    </row>
    <row r="20" spans="1:12" ht="18" customHeight="1" x14ac:dyDescent="0.15">
      <c r="A20" s="13"/>
      <c r="B20" s="14"/>
      <c r="C20" s="14"/>
      <c r="D20" s="14"/>
      <c r="E20" s="14"/>
      <c r="F20" s="14"/>
      <c r="G20" s="14"/>
      <c r="H20" s="14"/>
      <c r="I20" s="13" t="s">
        <v>70</v>
      </c>
      <c r="J20" s="14"/>
      <c r="K20" s="14"/>
      <c r="L20" s="32"/>
    </row>
    <row r="21" spans="1:12" ht="18" customHeight="1" x14ac:dyDescent="0.15">
      <c r="A21" s="25" t="s">
        <v>13</v>
      </c>
      <c r="B21" s="17"/>
      <c r="C21" s="17"/>
      <c r="D21" s="17"/>
      <c r="E21" s="17"/>
      <c r="F21" s="17"/>
      <c r="G21" s="17"/>
      <c r="H21" s="17"/>
      <c r="I21" s="113">
        <f>ROUNDUP(入力用!F26,-3)</f>
        <v>0</v>
      </c>
      <c r="J21" s="114"/>
      <c r="K21" s="114"/>
      <c r="L21" s="30"/>
    </row>
    <row r="22" spans="1:12" ht="18" customHeight="1" x14ac:dyDescent="0.15">
      <c r="A22" s="29" t="s">
        <v>12</v>
      </c>
      <c r="B22" s="19"/>
      <c r="C22" s="19"/>
      <c r="D22" s="19"/>
      <c r="E22" s="19"/>
      <c r="F22" s="19"/>
      <c r="G22" s="19"/>
      <c r="H22" s="19"/>
      <c r="I22" s="115"/>
      <c r="J22" s="116"/>
      <c r="K22" s="116"/>
      <c r="L22" s="31" t="s">
        <v>25</v>
      </c>
    </row>
    <row r="23" spans="1:12" ht="18" customHeight="1" x14ac:dyDescent="0.15">
      <c r="A23" s="27"/>
      <c r="B23" s="14"/>
      <c r="C23" s="14"/>
      <c r="D23" s="14"/>
      <c r="E23" s="14"/>
      <c r="F23" s="14"/>
      <c r="G23" s="14"/>
      <c r="H23" s="14"/>
      <c r="I23" s="13" t="s">
        <v>71</v>
      </c>
      <c r="J23" s="14"/>
      <c r="K23" s="14"/>
      <c r="L23" s="32"/>
    </row>
    <row r="24" spans="1:12" ht="18" customHeight="1" x14ac:dyDescent="0.15">
      <c r="A24" s="25" t="s">
        <v>15</v>
      </c>
      <c r="B24" s="17"/>
      <c r="C24" s="17"/>
      <c r="D24" s="17"/>
      <c r="E24" s="17"/>
      <c r="F24" s="17"/>
      <c r="G24" s="17"/>
      <c r="H24" s="17"/>
      <c r="I24" s="113">
        <f>ROUNDUP(SUM(入力用!F27:F29),-3)</f>
        <v>0</v>
      </c>
      <c r="J24" s="114"/>
      <c r="K24" s="114"/>
      <c r="L24" s="30"/>
    </row>
    <row r="25" spans="1:12" ht="18" customHeight="1" x14ac:dyDescent="0.15">
      <c r="A25" s="29" t="s">
        <v>16</v>
      </c>
      <c r="B25" s="19"/>
      <c r="C25" s="19"/>
      <c r="D25" s="19"/>
      <c r="E25" s="19"/>
      <c r="F25" s="19"/>
      <c r="G25" s="19"/>
      <c r="H25" s="19"/>
      <c r="I25" s="115"/>
      <c r="J25" s="116"/>
      <c r="K25" s="116"/>
      <c r="L25" s="31" t="s">
        <v>25</v>
      </c>
    </row>
    <row r="26" spans="1:12" ht="4.2" customHeight="1" x14ac:dyDescent="0.15">
      <c r="A26" s="35"/>
      <c r="B26" s="17"/>
      <c r="C26" s="17"/>
      <c r="D26" s="17"/>
      <c r="E26" s="17"/>
      <c r="F26" s="17"/>
      <c r="G26" s="17"/>
      <c r="H26" s="17"/>
      <c r="I26" s="22"/>
      <c r="J26" s="17"/>
      <c r="K26" s="17"/>
      <c r="L26" s="30"/>
    </row>
    <row r="27" spans="1:12" ht="18" customHeight="1" x14ac:dyDescent="0.15">
      <c r="A27" s="25" t="s">
        <v>91</v>
      </c>
      <c r="B27" s="17"/>
      <c r="C27" s="17"/>
      <c r="D27" s="17"/>
      <c r="E27" s="54">
        <f>入力用!F30</f>
        <v>0</v>
      </c>
      <c r="F27" s="17"/>
      <c r="G27" s="17" t="s">
        <v>17</v>
      </c>
      <c r="H27" s="17"/>
      <c r="I27" s="16" t="s">
        <v>21</v>
      </c>
      <c r="J27" s="17"/>
      <c r="K27" s="17"/>
      <c r="L27" s="30"/>
    </row>
    <row r="28" spans="1:12" ht="18" customHeight="1" x14ac:dyDescent="0.15">
      <c r="A28" s="16"/>
      <c r="B28" s="17"/>
      <c r="C28" s="17"/>
      <c r="D28" s="33" t="s">
        <v>19</v>
      </c>
      <c r="E28" s="17"/>
      <c r="F28" s="17"/>
      <c r="G28" s="17"/>
      <c r="H28" s="17"/>
      <c r="I28" s="113">
        <f>100000+(45000*入力用!F30)</f>
        <v>100000</v>
      </c>
      <c r="J28" s="114"/>
      <c r="K28" s="114"/>
      <c r="L28" s="30"/>
    </row>
    <row r="29" spans="1:12" ht="18" customHeight="1" x14ac:dyDescent="0.15">
      <c r="A29" s="29" t="s">
        <v>26</v>
      </c>
      <c r="B29" s="19"/>
      <c r="C29" s="19"/>
      <c r="D29" s="19"/>
      <c r="E29" s="19"/>
      <c r="F29" s="19"/>
      <c r="G29" s="19"/>
      <c r="H29" s="19"/>
      <c r="I29" s="115"/>
      <c r="J29" s="116"/>
      <c r="K29" s="116"/>
      <c r="L29" s="31" t="s">
        <v>25</v>
      </c>
    </row>
    <row r="30" spans="1:12" ht="18" customHeight="1" x14ac:dyDescent="0.15">
      <c r="A30" s="27" t="s">
        <v>20</v>
      </c>
      <c r="B30" s="14"/>
      <c r="C30" s="14"/>
      <c r="D30" s="14"/>
      <c r="E30" s="14"/>
      <c r="F30" s="14"/>
      <c r="G30" s="14"/>
      <c r="H30" s="14"/>
      <c r="I30" s="13" t="s">
        <v>72</v>
      </c>
      <c r="J30" s="14"/>
      <c r="K30" s="14"/>
      <c r="L30" s="32"/>
    </row>
    <row r="31" spans="1:12" ht="18" customHeight="1" x14ac:dyDescent="0.15">
      <c r="A31" s="16" t="s">
        <v>22</v>
      </c>
      <c r="B31" s="17"/>
      <c r="C31" s="17"/>
      <c r="D31" s="17"/>
      <c r="E31" s="17"/>
      <c r="F31" s="17"/>
      <c r="G31" s="17"/>
      <c r="H31" s="17"/>
      <c r="I31" s="113">
        <f>IF(ROUNDUP(((I15-(I18+I21+I24+I28))*0.2),-3)&gt;0,ROUNDUP(((I15-(I18+I21+I24+I28))*0.2),-3),0)</f>
        <v>0</v>
      </c>
      <c r="J31" s="114"/>
      <c r="K31" s="114"/>
      <c r="L31" s="30"/>
    </row>
    <row r="32" spans="1:12" ht="18" customHeight="1" x14ac:dyDescent="0.15">
      <c r="A32" s="29" t="s">
        <v>23</v>
      </c>
      <c r="B32" s="19"/>
      <c r="C32" s="19"/>
      <c r="D32" s="19"/>
      <c r="E32" s="19"/>
      <c r="F32" s="19"/>
      <c r="G32" s="19"/>
      <c r="H32" s="19"/>
      <c r="I32" s="115"/>
      <c r="J32" s="116"/>
      <c r="K32" s="116"/>
      <c r="L32" s="31" t="s">
        <v>25</v>
      </c>
    </row>
    <row r="33" spans="1:13" ht="18" customHeight="1" x14ac:dyDescent="0.15">
      <c r="A33" s="13"/>
      <c r="B33" s="14"/>
      <c r="C33" s="14"/>
      <c r="D33" s="14"/>
      <c r="E33" s="14"/>
      <c r="F33" s="14"/>
      <c r="G33" s="14"/>
      <c r="H33" s="14"/>
      <c r="I33" s="13" t="s">
        <v>24</v>
      </c>
      <c r="J33" s="14"/>
      <c r="K33" s="14"/>
      <c r="L33" s="32"/>
    </row>
    <row r="34" spans="1:13" ht="18" customHeight="1" x14ac:dyDescent="0.15">
      <c r="A34" s="25" t="s">
        <v>27</v>
      </c>
      <c r="B34" s="17"/>
      <c r="C34" s="17"/>
      <c r="D34" s="17"/>
      <c r="E34" s="17"/>
      <c r="F34" s="17"/>
      <c r="G34" s="17"/>
      <c r="H34" s="17"/>
      <c r="I34" s="113">
        <f>I15-(I18+I21+I24+I28+I31)</f>
        <v>-100000</v>
      </c>
      <c r="J34" s="117"/>
      <c r="K34" s="117"/>
      <c r="L34" s="30"/>
    </row>
    <row r="35" spans="1:13" ht="18" customHeight="1" x14ac:dyDescent="0.15">
      <c r="A35" s="16"/>
      <c r="B35" s="17"/>
      <c r="C35" s="17"/>
      <c r="D35" s="17"/>
      <c r="E35" s="17"/>
      <c r="F35" s="17"/>
      <c r="G35" s="17"/>
      <c r="H35" s="18"/>
      <c r="I35" s="113"/>
      <c r="J35" s="117"/>
      <c r="K35" s="117"/>
      <c r="L35" s="30" t="s">
        <v>25</v>
      </c>
    </row>
    <row r="36" spans="1:13" ht="18" customHeight="1" x14ac:dyDescent="0.15">
      <c r="A36" s="20"/>
      <c r="B36" s="19"/>
      <c r="C36" s="19"/>
      <c r="D36" s="19"/>
      <c r="E36" s="19"/>
      <c r="F36" s="19"/>
      <c r="G36" s="19"/>
      <c r="H36" s="21"/>
      <c r="I36" s="20"/>
      <c r="J36" s="19"/>
      <c r="K36" s="47" t="str">
        <f>_xlfn.IFS(AND(入力用!F32="口座振込",入力用!F33="固定"),"（うち振込手数料　"&amp;入力用!F34&amp;"円)",AND(入力用!F32="口座振込",入力用!F33="変動",I34&gt;=入力用!F36+入力用!H37),"（うち振込手数料　"&amp;入力用!H36&amp;"円)",AND(入力用!F32="口座振込",入力用!F33="変動",I34&lt;入力用!F36+入力用!H37),"（うち振込手数料　"&amp;入力用!H37&amp;"円)",TRUE,"")</f>
        <v/>
      </c>
      <c r="L36" s="31"/>
    </row>
    <row r="37" spans="1:13" ht="18" customHeight="1" x14ac:dyDescent="0.15">
      <c r="A37" s="14"/>
      <c r="B37" s="14"/>
      <c r="C37" s="14"/>
      <c r="D37" s="17"/>
      <c r="E37" s="17"/>
      <c r="F37" s="17"/>
      <c r="G37" s="17"/>
      <c r="H37" s="17"/>
      <c r="I37" s="17"/>
      <c r="J37" s="17"/>
      <c r="K37" s="59"/>
      <c r="L37" s="59"/>
    </row>
    <row r="38" spans="1:13" ht="22.95" customHeight="1" x14ac:dyDescent="0.15">
      <c r="A38" s="62" t="s">
        <v>56</v>
      </c>
      <c r="B38" s="62"/>
      <c r="C38" s="63" t="s">
        <v>57</v>
      </c>
      <c r="D38" s="64" t="s">
        <v>58</v>
      </c>
      <c r="E38" s="74" t="str">
        <f>入力用!F15&amp;"月"&amp;IF(OR(入力用!H15&lt;入力用!H17,入力用!H17=""),入力用!H15,入力用!H17)&amp;"日"</f>
        <v>月日</v>
      </c>
      <c r="F38" s="64"/>
      <c r="G38" s="60"/>
      <c r="H38" s="60"/>
      <c r="I38" s="75"/>
      <c r="J38" s="60"/>
      <c r="K38" s="53"/>
      <c r="L38" s="53"/>
    </row>
    <row r="39" spans="1:13" ht="22.95" customHeight="1" x14ac:dyDescent="0.15">
      <c r="A39" s="60"/>
      <c r="B39" s="60"/>
      <c r="C39" s="65" t="s">
        <v>62</v>
      </c>
      <c r="D39" s="64" t="s">
        <v>58</v>
      </c>
      <c r="E39" s="60">
        <f>入力用!F32</f>
        <v>0</v>
      </c>
      <c r="F39" s="60"/>
      <c r="G39" s="60"/>
      <c r="H39" s="60"/>
      <c r="I39" s="60"/>
      <c r="J39" s="60"/>
      <c r="K39" s="53"/>
      <c r="L39" s="53"/>
    </row>
    <row r="40" spans="1:13" ht="22.95" customHeight="1" x14ac:dyDescent="0.15">
      <c r="A40" s="60"/>
      <c r="B40" s="60"/>
      <c r="C40" s="65" t="s">
        <v>67</v>
      </c>
      <c r="D40" s="64" t="s">
        <v>58</v>
      </c>
      <c r="E40" s="60">
        <f>入力用!F12</f>
        <v>0</v>
      </c>
      <c r="F40" s="60"/>
      <c r="G40" s="60"/>
      <c r="H40" s="60" t="str">
        <f>IF(入力用!F12="転籍","転籍日："&amp;入力用!F13&amp;"月"&amp;入力用!H13&amp;"日",IF(入力用!F12="退職","退職日："&amp;入力用!F13&amp;"月"&amp;入力用!H13&amp;"日",""))</f>
        <v/>
      </c>
      <c r="I40" s="60"/>
      <c r="J40" s="60"/>
      <c r="K40" s="53"/>
      <c r="L40" s="53"/>
      <c r="M40" s="53"/>
    </row>
    <row r="41" spans="1:13" x14ac:dyDescent="0.1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3" ht="22.95" customHeight="1" x14ac:dyDescent="0.15">
      <c r="A42" s="62" t="s">
        <v>87</v>
      </c>
      <c r="B42" s="62"/>
      <c r="C42" s="63"/>
      <c r="D42" s="64"/>
      <c r="E42" s="64"/>
      <c r="F42" s="64"/>
      <c r="G42" s="60"/>
      <c r="H42" s="60"/>
      <c r="I42" s="60"/>
      <c r="J42" s="60"/>
      <c r="K42" s="53"/>
      <c r="L42" s="53"/>
    </row>
    <row r="43" spans="1:13" x14ac:dyDescent="0.15">
      <c r="A43" s="53"/>
      <c r="B43" s="66"/>
      <c r="C43" s="55"/>
      <c r="D43" s="55"/>
      <c r="E43" s="55"/>
      <c r="F43" s="55"/>
      <c r="G43" s="55"/>
      <c r="H43" s="55"/>
      <c r="I43" s="55"/>
      <c r="J43" s="55"/>
      <c r="K43" s="55"/>
      <c r="L43" s="67"/>
    </row>
    <row r="44" spans="1:13" x14ac:dyDescent="0.15">
      <c r="A44" s="53"/>
      <c r="B44" s="22"/>
      <c r="C44" s="33"/>
      <c r="D44" s="33"/>
      <c r="E44" s="33"/>
      <c r="F44" s="33"/>
      <c r="G44" s="33"/>
      <c r="H44" s="33"/>
      <c r="I44" s="33"/>
      <c r="J44" s="33"/>
      <c r="K44" s="33"/>
      <c r="L44" s="68"/>
    </row>
    <row r="45" spans="1:13" x14ac:dyDescent="0.15"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3" x14ac:dyDescent="0.15"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2"/>
    </row>
    <row r="47" spans="1:13" x14ac:dyDescent="0.15">
      <c r="B47" s="8"/>
      <c r="C47" s="7"/>
      <c r="D47" s="7"/>
      <c r="E47" s="7"/>
      <c r="F47" s="7"/>
      <c r="G47" s="7"/>
      <c r="H47" s="7"/>
      <c r="I47" s="7"/>
      <c r="J47" s="7"/>
      <c r="K47" s="7"/>
      <c r="L47" s="69"/>
    </row>
    <row r="48" spans="1:13" ht="3.6" customHeight="1" x14ac:dyDescent="0.1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ht="19.2" x14ac:dyDescent="0.15">
      <c r="A49" s="60" t="s">
        <v>93</v>
      </c>
      <c r="B49" s="9"/>
      <c r="C49" s="9"/>
      <c r="D49" s="9"/>
      <c r="E49" s="9"/>
      <c r="F49" s="9"/>
      <c r="G49" s="9"/>
      <c r="I49" s="9"/>
      <c r="K49" s="9" t="s">
        <v>94</v>
      </c>
      <c r="L49" s="9"/>
    </row>
    <row r="50" spans="1:12" ht="16.2" x14ac:dyDescent="0.15">
      <c r="A50" s="9"/>
      <c r="B50" s="9"/>
      <c r="C50" s="9"/>
      <c r="D50" s="9"/>
      <c r="E50" s="53"/>
      <c r="F50" s="53"/>
      <c r="G50" s="53"/>
      <c r="H50" s="9"/>
      <c r="I50" s="9"/>
      <c r="J50" s="9"/>
      <c r="K50" s="9"/>
      <c r="L50" s="61" t="s">
        <v>0</v>
      </c>
    </row>
    <row r="51" spans="1:12" ht="16.2" x14ac:dyDescent="0.15">
      <c r="A51" s="9"/>
      <c r="B51" s="9"/>
      <c r="C51" s="9"/>
      <c r="D51" s="9"/>
      <c r="E51" s="53"/>
      <c r="F51" s="53"/>
      <c r="G51" s="53"/>
      <c r="H51" s="9"/>
      <c r="I51" s="9"/>
      <c r="J51" s="9"/>
      <c r="K51" s="9"/>
      <c r="L51" s="61"/>
    </row>
    <row r="52" spans="1:12" ht="14.4" x14ac:dyDescent="0.15">
      <c r="A52" s="9"/>
      <c r="B52" s="9"/>
      <c r="C52" s="9"/>
      <c r="D52" s="9"/>
      <c r="E52" s="53"/>
      <c r="F52" s="53"/>
      <c r="G52" s="53"/>
      <c r="H52" s="9"/>
      <c r="I52" s="9"/>
      <c r="J52" s="9"/>
      <c r="K52" s="9"/>
      <c r="L52" s="34"/>
    </row>
    <row r="53" spans="1:12" ht="16.2" x14ac:dyDescent="0.15">
      <c r="A53" s="24" t="s">
        <v>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14.4" x14ac:dyDescent="0.15">
      <c r="A54" s="23" t="s">
        <v>95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ht="16.2" x14ac:dyDescent="0.15">
      <c r="A55" s="53"/>
      <c r="B55" s="9"/>
      <c r="C55" s="9"/>
      <c r="D55" s="9"/>
      <c r="E55" s="24" t="s">
        <v>2</v>
      </c>
      <c r="F55" s="24"/>
      <c r="G55" s="53"/>
      <c r="H55" s="9"/>
      <c r="I55" s="9"/>
      <c r="J55" s="9"/>
      <c r="K55" s="9"/>
      <c r="L55" s="9"/>
    </row>
    <row r="56" spans="1:12" ht="16.2" x14ac:dyDescent="0.15">
      <c r="A56" s="9"/>
      <c r="B56" s="9"/>
      <c r="C56" s="9"/>
      <c r="D56" s="9"/>
      <c r="E56" s="48" t="s">
        <v>3</v>
      </c>
      <c r="F56" s="48"/>
      <c r="G56" s="9" t="str">
        <f>IF(入力用!E6="","",入力用!E6)</f>
        <v/>
      </c>
      <c r="H56" s="9"/>
      <c r="I56" s="9"/>
      <c r="J56" s="9"/>
      <c r="K56" s="9"/>
      <c r="L56" s="9"/>
    </row>
    <row r="57" spans="1:12" ht="16.2" x14ac:dyDescent="0.15">
      <c r="A57" s="9"/>
      <c r="B57" s="9"/>
      <c r="C57" s="9"/>
      <c r="D57" s="9"/>
      <c r="E57" s="48" t="s">
        <v>4</v>
      </c>
      <c r="F57" s="48"/>
      <c r="G57" s="9" t="str">
        <f>IF(入力用!E7="","",入力用!E7)</f>
        <v/>
      </c>
      <c r="H57" s="9"/>
      <c r="I57" s="9"/>
      <c r="J57" s="9"/>
      <c r="K57" s="9"/>
      <c r="L57" s="9" t="s">
        <v>6</v>
      </c>
    </row>
    <row r="58" spans="1:12" ht="16.2" x14ac:dyDescent="0.15">
      <c r="A58" s="9"/>
      <c r="B58" s="9"/>
      <c r="C58" s="9"/>
      <c r="D58" s="9"/>
      <c r="E58" s="48" t="s">
        <v>5</v>
      </c>
      <c r="F58" s="48"/>
      <c r="G58" s="9" t="str">
        <f>IF(入力用!E8="","",入力用!E8)</f>
        <v/>
      </c>
      <c r="H58" s="9"/>
      <c r="I58" s="9"/>
      <c r="J58" s="9"/>
      <c r="K58" s="9"/>
      <c r="L58" s="9"/>
    </row>
    <row r="59" spans="1:12" ht="14.4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34.200000000000003" customHeight="1" x14ac:dyDescent="0.15">
      <c r="A60" s="10" t="s">
        <v>8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2"/>
    </row>
    <row r="61" spans="1:12" ht="21" x14ac:dyDescent="0.15">
      <c r="A61" s="10" t="s">
        <v>7</v>
      </c>
      <c r="B61" s="11"/>
      <c r="C61" s="12"/>
      <c r="D61" s="11"/>
      <c r="E61" s="12"/>
      <c r="F61" s="11"/>
      <c r="G61" s="110">
        <f>入力用!E11</f>
        <v>0</v>
      </c>
      <c r="H61" s="11"/>
      <c r="I61" s="11"/>
      <c r="J61" s="11"/>
      <c r="K61" s="11"/>
      <c r="L61" s="12"/>
    </row>
    <row r="62" spans="1:12" ht="14.4" x14ac:dyDescent="0.15">
      <c r="A62" s="13"/>
      <c r="B62" s="14"/>
      <c r="C62" s="14"/>
      <c r="D62" s="14"/>
      <c r="E62" s="14"/>
      <c r="F62" s="14"/>
      <c r="G62" s="14"/>
      <c r="H62" s="14"/>
      <c r="I62" s="13" t="s">
        <v>10</v>
      </c>
      <c r="J62" s="14"/>
      <c r="K62" s="14"/>
      <c r="L62" s="15"/>
    </row>
    <row r="63" spans="1:12" ht="23.4" x14ac:dyDescent="0.15">
      <c r="A63" s="25"/>
      <c r="B63" s="73">
        <f>入力用!F15</f>
        <v>0</v>
      </c>
      <c r="C63" s="26" t="s">
        <v>28</v>
      </c>
      <c r="D63" s="26"/>
      <c r="E63" s="26"/>
      <c r="F63" s="26"/>
      <c r="G63" s="26"/>
      <c r="H63" s="17"/>
      <c r="I63" s="113">
        <f>ROUNDDOWN(SUM(入力用!F20:G23),-3)</f>
        <v>0</v>
      </c>
      <c r="J63" s="114"/>
      <c r="K63" s="114"/>
      <c r="L63" s="18"/>
    </row>
    <row r="64" spans="1:12" ht="14.4" x14ac:dyDescent="0.15">
      <c r="A64" s="29" t="s">
        <v>9</v>
      </c>
      <c r="B64" s="19"/>
      <c r="C64" s="19"/>
      <c r="D64" s="19"/>
      <c r="E64" s="19"/>
      <c r="F64" s="19"/>
      <c r="G64" s="19"/>
      <c r="H64" s="19"/>
      <c r="I64" s="115"/>
      <c r="J64" s="116"/>
      <c r="K64" s="116"/>
      <c r="L64" s="31" t="s">
        <v>25</v>
      </c>
    </row>
    <row r="65" spans="1:12" ht="14.4" x14ac:dyDescent="0.15">
      <c r="A65" s="13"/>
      <c r="B65" s="14"/>
      <c r="C65" s="14"/>
      <c r="D65" s="14"/>
      <c r="E65" s="14"/>
      <c r="F65" s="14"/>
      <c r="G65" s="14"/>
      <c r="H65" s="14"/>
      <c r="I65" s="13" t="s">
        <v>69</v>
      </c>
      <c r="J65" s="14"/>
      <c r="K65" s="14"/>
      <c r="L65" s="32"/>
    </row>
    <row r="66" spans="1:12" ht="16.2" x14ac:dyDescent="0.15">
      <c r="A66" s="25" t="s">
        <v>11</v>
      </c>
      <c r="B66" s="17"/>
      <c r="C66" s="17"/>
      <c r="D66" s="17"/>
      <c r="E66" s="17"/>
      <c r="F66" s="17"/>
      <c r="G66" s="17"/>
      <c r="H66" s="17"/>
      <c r="I66" s="113">
        <f>ROUNDUP(SUM(入力用!F24:G25),-3)</f>
        <v>0</v>
      </c>
      <c r="J66" s="114"/>
      <c r="K66" s="114"/>
      <c r="L66" s="30"/>
    </row>
    <row r="67" spans="1:12" ht="14.4" x14ac:dyDescent="0.15">
      <c r="A67" s="28" t="s">
        <v>14</v>
      </c>
      <c r="B67" s="17"/>
      <c r="C67" s="17"/>
      <c r="D67" s="17"/>
      <c r="E67" s="17"/>
      <c r="F67" s="17"/>
      <c r="G67" s="17"/>
      <c r="H67" s="17"/>
      <c r="I67" s="115"/>
      <c r="J67" s="116"/>
      <c r="K67" s="116"/>
      <c r="L67" s="30" t="s">
        <v>25</v>
      </c>
    </row>
    <row r="68" spans="1:12" ht="14.4" x14ac:dyDescent="0.15">
      <c r="A68" s="13"/>
      <c r="B68" s="14"/>
      <c r="C68" s="14"/>
      <c r="D68" s="14"/>
      <c r="E68" s="14"/>
      <c r="F68" s="14"/>
      <c r="G68" s="14"/>
      <c r="H68" s="14"/>
      <c r="I68" s="13" t="s">
        <v>70</v>
      </c>
      <c r="J68" s="14"/>
      <c r="K68" s="14"/>
      <c r="L68" s="32"/>
    </row>
    <row r="69" spans="1:12" ht="16.2" x14ac:dyDescent="0.15">
      <c r="A69" s="25" t="s">
        <v>13</v>
      </c>
      <c r="B69" s="17"/>
      <c r="C69" s="17"/>
      <c r="D69" s="17"/>
      <c r="E69" s="17"/>
      <c r="F69" s="17"/>
      <c r="G69" s="17"/>
      <c r="H69" s="17"/>
      <c r="I69" s="113">
        <f>ROUNDUP(入力用!F26+入力用!G26,-3)</f>
        <v>0</v>
      </c>
      <c r="J69" s="114"/>
      <c r="K69" s="114"/>
      <c r="L69" s="30"/>
    </row>
    <row r="70" spans="1:12" ht="14.4" x14ac:dyDescent="0.15">
      <c r="A70" s="29" t="s">
        <v>12</v>
      </c>
      <c r="B70" s="19"/>
      <c r="C70" s="19"/>
      <c r="D70" s="19"/>
      <c r="E70" s="19"/>
      <c r="F70" s="19"/>
      <c r="G70" s="19"/>
      <c r="H70" s="19"/>
      <c r="I70" s="115"/>
      <c r="J70" s="116"/>
      <c r="K70" s="116"/>
      <c r="L70" s="31" t="s">
        <v>25</v>
      </c>
    </row>
    <row r="71" spans="1:12" ht="16.2" x14ac:dyDescent="0.15">
      <c r="A71" s="27"/>
      <c r="B71" s="14"/>
      <c r="C71" s="14"/>
      <c r="D71" s="14"/>
      <c r="E71" s="14"/>
      <c r="F71" s="14"/>
      <c r="G71" s="14"/>
      <c r="H71" s="14"/>
      <c r="I71" s="13" t="s">
        <v>71</v>
      </c>
      <c r="J71" s="14"/>
      <c r="K71" s="14"/>
      <c r="L71" s="32"/>
    </row>
    <row r="72" spans="1:12" ht="16.2" x14ac:dyDescent="0.15">
      <c r="A72" s="25" t="s">
        <v>15</v>
      </c>
      <c r="B72" s="17"/>
      <c r="C72" s="17"/>
      <c r="D72" s="17"/>
      <c r="E72" s="17"/>
      <c r="F72" s="17"/>
      <c r="G72" s="17"/>
      <c r="H72" s="17"/>
      <c r="I72" s="113">
        <f>ROUNDUP(SUM(入力用!F27:G29),-3)</f>
        <v>0</v>
      </c>
      <c r="J72" s="114"/>
      <c r="K72" s="114"/>
      <c r="L72" s="30"/>
    </row>
    <row r="73" spans="1:12" ht="14.4" x14ac:dyDescent="0.15">
      <c r="A73" s="29" t="s">
        <v>16</v>
      </c>
      <c r="B73" s="19"/>
      <c r="C73" s="19"/>
      <c r="D73" s="19"/>
      <c r="E73" s="19"/>
      <c r="F73" s="19"/>
      <c r="G73" s="19"/>
      <c r="H73" s="19"/>
      <c r="I73" s="115"/>
      <c r="J73" s="116"/>
      <c r="K73" s="116"/>
      <c r="L73" s="31" t="s">
        <v>25</v>
      </c>
    </row>
    <row r="74" spans="1:12" ht="14.4" x14ac:dyDescent="0.15">
      <c r="A74" s="35"/>
      <c r="B74" s="17"/>
      <c r="C74" s="17"/>
      <c r="D74" s="17"/>
      <c r="E74" s="17"/>
      <c r="F74" s="17"/>
      <c r="G74" s="17"/>
      <c r="H74" s="17"/>
      <c r="I74" s="22"/>
      <c r="J74" s="17"/>
      <c r="K74" s="17"/>
      <c r="L74" s="30"/>
    </row>
    <row r="75" spans="1:12" ht="16.2" x14ac:dyDescent="0.15">
      <c r="A75" s="25" t="s">
        <v>91</v>
      </c>
      <c r="B75" s="17"/>
      <c r="C75" s="17"/>
      <c r="D75" s="17"/>
      <c r="E75" s="54">
        <f>入力用!F30</f>
        <v>0</v>
      </c>
      <c r="F75" s="17"/>
      <c r="G75" s="17" t="s">
        <v>17</v>
      </c>
      <c r="H75" s="17"/>
      <c r="I75" s="16" t="s">
        <v>21</v>
      </c>
      <c r="J75" s="17"/>
      <c r="K75" s="17"/>
      <c r="L75" s="30"/>
    </row>
    <row r="76" spans="1:12" ht="14.4" x14ac:dyDescent="0.15">
      <c r="A76" s="16"/>
      <c r="B76" s="17"/>
      <c r="C76" s="17"/>
      <c r="D76" s="33" t="s">
        <v>19</v>
      </c>
      <c r="E76" s="17"/>
      <c r="F76" s="17"/>
      <c r="G76" s="17"/>
      <c r="H76" s="17"/>
      <c r="I76" s="113">
        <f>100000+(45000*入力用!F30)</f>
        <v>100000</v>
      </c>
      <c r="J76" s="114"/>
      <c r="K76" s="114"/>
      <c r="L76" s="30"/>
    </row>
    <row r="77" spans="1:12" ht="14.4" x14ac:dyDescent="0.15">
      <c r="A77" s="29" t="s">
        <v>26</v>
      </c>
      <c r="B77" s="19"/>
      <c r="C77" s="19"/>
      <c r="D77" s="19"/>
      <c r="E77" s="19"/>
      <c r="F77" s="19"/>
      <c r="G77" s="19"/>
      <c r="H77" s="19"/>
      <c r="I77" s="115"/>
      <c r="J77" s="116"/>
      <c r="K77" s="116"/>
      <c r="L77" s="31" t="s">
        <v>25</v>
      </c>
    </row>
    <row r="78" spans="1:12" ht="16.2" x14ac:dyDescent="0.15">
      <c r="A78" s="27" t="s">
        <v>20</v>
      </c>
      <c r="B78" s="14"/>
      <c r="C78" s="14"/>
      <c r="D78" s="14"/>
      <c r="E78" s="14"/>
      <c r="F78" s="14"/>
      <c r="G78" s="14"/>
      <c r="H78" s="14"/>
      <c r="I78" s="13" t="s">
        <v>72</v>
      </c>
      <c r="J78" s="14"/>
      <c r="K78" s="14"/>
      <c r="L78" s="32"/>
    </row>
    <row r="79" spans="1:12" ht="14.4" x14ac:dyDescent="0.15">
      <c r="A79" s="16" t="s">
        <v>22</v>
      </c>
      <c r="B79" s="17"/>
      <c r="C79" s="17"/>
      <c r="D79" s="17"/>
      <c r="E79" s="17"/>
      <c r="F79" s="17"/>
      <c r="G79" s="17"/>
      <c r="H79" s="17"/>
      <c r="I79" s="113">
        <f>ROUNDUP(((I63-(I66+I69+I72+I76))*0.2),-3)</f>
        <v>-20000</v>
      </c>
      <c r="J79" s="114"/>
      <c r="K79" s="114"/>
      <c r="L79" s="30"/>
    </row>
    <row r="80" spans="1:12" ht="14.4" x14ac:dyDescent="0.15">
      <c r="A80" s="29" t="s">
        <v>23</v>
      </c>
      <c r="B80" s="19"/>
      <c r="C80" s="19"/>
      <c r="D80" s="19"/>
      <c r="E80" s="19"/>
      <c r="F80" s="19"/>
      <c r="G80" s="19"/>
      <c r="H80" s="19"/>
      <c r="I80" s="115"/>
      <c r="J80" s="116"/>
      <c r="K80" s="116"/>
      <c r="L80" s="31" t="s">
        <v>25</v>
      </c>
    </row>
    <row r="81" spans="1:12" ht="14.4" x14ac:dyDescent="0.15">
      <c r="A81" s="13"/>
      <c r="B81" s="14"/>
      <c r="C81" s="14"/>
      <c r="D81" s="14"/>
      <c r="E81" s="14"/>
      <c r="F81" s="14"/>
      <c r="G81" s="14"/>
      <c r="H81" s="14"/>
      <c r="I81" s="13" t="s">
        <v>24</v>
      </c>
      <c r="J81" s="14"/>
      <c r="K81" s="14"/>
      <c r="L81" s="32"/>
    </row>
    <row r="82" spans="1:12" ht="16.2" x14ac:dyDescent="0.15">
      <c r="A82" s="25" t="s">
        <v>75</v>
      </c>
      <c r="B82" s="17"/>
      <c r="C82" s="17"/>
      <c r="D82" s="17"/>
      <c r="E82" s="17"/>
      <c r="F82" s="17"/>
      <c r="G82" s="17"/>
      <c r="H82" s="17"/>
      <c r="I82" s="113">
        <f>IF(I34&gt;0,I34,0)</f>
        <v>0</v>
      </c>
      <c r="J82" s="117"/>
      <c r="K82" s="117"/>
      <c r="L82" s="30"/>
    </row>
    <row r="83" spans="1:12" ht="14.4" x14ac:dyDescent="0.15">
      <c r="A83" s="16"/>
      <c r="B83" s="17"/>
      <c r="C83" s="17"/>
      <c r="D83" s="17"/>
      <c r="E83" s="17"/>
      <c r="F83" s="17"/>
      <c r="G83" s="17"/>
      <c r="H83" s="18"/>
      <c r="I83" s="113"/>
      <c r="J83" s="117"/>
      <c r="K83" s="117"/>
      <c r="L83" s="30" t="s">
        <v>25</v>
      </c>
    </row>
    <row r="84" spans="1:12" ht="14.4" x14ac:dyDescent="0.15">
      <c r="A84" s="20"/>
      <c r="B84" s="19"/>
      <c r="C84" s="19"/>
      <c r="D84" s="19"/>
      <c r="E84" s="19"/>
      <c r="F84" s="19"/>
      <c r="G84" s="19"/>
      <c r="H84" s="21"/>
      <c r="I84" s="20"/>
      <c r="J84" s="19"/>
      <c r="K84" s="47" t="str">
        <f>IF(入力用!F77&gt;1,"（うち振込手数料　"&amp;入力用!F77&amp;"円）","")</f>
        <v/>
      </c>
      <c r="L84" s="31"/>
    </row>
    <row r="85" spans="1:12" ht="14.4" x14ac:dyDescent="0.15">
      <c r="A85" s="13"/>
      <c r="B85" s="14"/>
      <c r="C85" s="14"/>
      <c r="D85" s="14"/>
      <c r="E85" s="14"/>
      <c r="F85" s="14"/>
      <c r="G85" s="14"/>
      <c r="H85" s="14"/>
      <c r="I85" s="13" t="s">
        <v>74</v>
      </c>
      <c r="J85" s="14"/>
      <c r="K85" s="14"/>
      <c r="L85" s="32"/>
    </row>
    <row r="86" spans="1:12" ht="16.2" x14ac:dyDescent="0.15">
      <c r="A86" s="25" t="s">
        <v>73</v>
      </c>
      <c r="B86" s="17"/>
      <c r="C86" s="17"/>
      <c r="D86" s="17"/>
      <c r="E86" s="17"/>
      <c r="F86" s="17"/>
      <c r="G86" s="17"/>
      <c r="H86" s="17"/>
      <c r="I86" s="113">
        <f>I63-(I66+I69+I72+I76+I79+I82)</f>
        <v>-80000</v>
      </c>
      <c r="J86" s="117"/>
      <c r="K86" s="117"/>
      <c r="L86" s="30"/>
    </row>
    <row r="87" spans="1:12" ht="14.4" x14ac:dyDescent="0.15">
      <c r="A87" s="16"/>
      <c r="B87" s="17"/>
      <c r="C87" s="17"/>
      <c r="D87" s="17"/>
      <c r="E87" s="17"/>
      <c r="F87" s="17"/>
      <c r="G87" s="17"/>
      <c r="H87" s="18"/>
      <c r="I87" s="113"/>
      <c r="J87" s="117"/>
      <c r="K87" s="117"/>
      <c r="L87" s="30" t="s">
        <v>25</v>
      </c>
    </row>
    <row r="88" spans="1:12" ht="14.4" x14ac:dyDescent="0.15">
      <c r="A88" s="20"/>
      <c r="B88" s="19"/>
      <c r="C88" s="19"/>
      <c r="D88" s="19"/>
      <c r="E88" s="19"/>
      <c r="F88" s="19"/>
      <c r="G88" s="19"/>
      <c r="H88" s="21"/>
      <c r="I88" s="20"/>
      <c r="J88" s="19"/>
      <c r="K88" s="47" t="str">
        <f>_xlfn.IFS(AND(入力用!F32="口座振込",入力用!F33="固定"),"（うち振込手数料　"&amp;入力用!F34&amp;"円)",AND(入力用!F32="口座振込",入力用!F33="変動",I82&gt;=入力用!F36+入力用!H37),"（うち振込手数料　"&amp;入力用!H36&amp;"円)",AND(入力用!F32="口座振込",入力用!F33="変動",I82&lt;入力用!F36+入力用!H37),"（うち振込手数料　"&amp;入力用!H37&amp;"円)",TRUE,"")</f>
        <v/>
      </c>
      <c r="L88" s="31"/>
    </row>
    <row r="89" spans="1:12" ht="14.4" x14ac:dyDescent="0.15">
      <c r="A89" s="14"/>
      <c r="B89" s="14"/>
      <c r="C89" s="14"/>
      <c r="D89" s="17"/>
      <c r="E89" s="17"/>
      <c r="F89" s="17"/>
      <c r="G89" s="17"/>
      <c r="H89" s="17"/>
      <c r="I89" s="17"/>
      <c r="J89" s="17"/>
      <c r="K89" s="59"/>
      <c r="L89" s="59"/>
    </row>
    <row r="90" spans="1:12" ht="19.2" x14ac:dyDescent="0.15">
      <c r="A90" s="62" t="s">
        <v>56</v>
      </c>
      <c r="B90" s="62"/>
      <c r="C90" s="63" t="s">
        <v>57</v>
      </c>
      <c r="D90" s="64" t="s">
        <v>58</v>
      </c>
      <c r="E90" s="74" t="str">
        <f>入力用!F15&amp;"月"&amp;IF(OR(入力用!H15&gt;入力用!H17,入力用!H17=""),入力用!H15,入力用!H17)&amp;"日"</f>
        <v>月日</v>
      </c>
      <c r="F90" s="64"/>
      <c r="G90" s="60"/>
      <c r="H90" s="60"/>
      <c r="I90" s="60"/>
      <c r="J90" s="60"/>
      <c r="K90" s="53"/>
      <c r="L90" s="53"/>
    </row>
    <row r="91" spans="1:12" ht="19.2" x14ac:dyDescent="0.15">
      <c r="A91" s="60"/>
      <c r="B91" s="60"/>
      <c r="C91" s="65" t="s">
        <v>62</v>
      </c>
      <c r="D91" s="64" t="s">
        <v>58</v>
      </c>
      <c r="E91" s="60">
        <f>入力用!F32</f>
        <v>0</v>
      </c>
      <c r="F91" s="60"/>
      <c r="G91" s="60"/>
      <c r="H91" s="60"/>
      <c r="I91" s="60"/>
      <c r="J91" s="60"/>
      <c r="K91" s="53"/>
      <c r="L91" s="53"/>
    </row>
    <row r="92" spans="1:12" ht="19.2" x14ac:dyDescent="0.15">
      <c r="A92" s="60"/>
      <c r="B92" s="60"/>
      <c r="C92" s="65" t="s">
        <v>67</v>
      </c>
      <c r="D92" s="64" t="s">
        <v>58</v>
      </c>
      <c r="E92" s="60">
        <f>入力用!F12</f>
        <v>0</v>
      </c>
      <c r="F92" s="60"/>
      <c r="G92" s="60"/>
      <c r="H92" s="60" t="str">
        <f>IF(入力用!F12="転籍","転籍日："&amp;入力用!F13&amp;"月"&amp;入力用!H13&amp;"日",IF(入力用!F12="退職","退職日："&amp;入力用!F13&amp;"月"&amp;入力用!H13&amp;"日",""))</f>
        <v/>
      </c>
      <c r="I92" s="60"/>
      <c r="J92" s="60"/>
      <c r="K92" s="53"/>
      <c r="L92" s="53"/>
    </row>
    <row r="93" spans="1:12" x14ac:dyDescent="0.1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</row>
    <row r="94" spans="1:12" ht="19.2" x14ac:dyDescent="0.15">
      <c r="A94" s="62" t="s">
        <v>88</v>
      </c>
      <c r="B94" s="62"/>
      <c r="C94" s="63"/>
      <c r="D94" s="64"/>
      <c r="E94" s="64"/>
      <c r="F94" s="64"/>
      <c r="G94" s="60"/>
      <c r="H94" s="60"/>
      <c r="I94" s="60"/>
      <c r="J94" s="60"/>
      <c r="K94" s="53"/>
      <c r="L94" s="53"/>
    </row>
    <row r="95" spans="1:12" x14ac:dyDescent="0.15">
      <c r="A95" s="53"/>
      <c r="B95" s="66"/>
      <c r="C95" s="55"/>
      <c r="D95" s="55"/>
      <c r="E95" s="55"/>
      <c r="F95" s="55"/>
      <c r="G95" s="55"/>
      <c r="H95" s="55"/>
      <c r="I95" s="55"/>
      <c r="J95" s="55"/>
      <c r="K95" s="55"/>
      <c r="L95" s="67"/>
    </row>
    <row r="96" spans="1:12" x14ac:dyDescent="0.15">
      <c r="A96" s="53"/>
      <c r="B96" s="22"/>
      <c r="C96" s="33"/>
      <c r="D96" s="33"/>
      <c r="E96" s="33"/>
      <c r="F96" s="33"/>
      <c r="G96" s="33"/>
      <c r="H96" s="33"/>
      <c r="I96" s="33"/>
      <c r="J96" s="33"/>
      <c r="K96" s="33"/>
      <c r="L96" s="68"/>
    </row>
    <row r="97" spans="2:12" x14ac:dyDescent="0.15">
      <c r="B97" s="70"/>
      <c r="C97" s="71"/>
      <c r="D97" s="71"/>
      <c r="E97" s="71"/>
      <c r="F97" s="71"/>
      <c r="G97" s="71"/>
      <c r="H97" s="71"/>
      <c r="I97" s="71"/>
      <c r="J97" s="71"/>
      <c r="K97" s="71"/>
      <c r="L97" s="72"/>
    </row>
    <row r="98" spans="2:12" x14ac:dyDescent="0.15"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2"/>
    </row>
    <row r="99" spans="2:12" x14ac:dyDescent="0.15">
      <c r="B99" s="8"/>
      <c r="C99" s="7"/>
      <c r="D99" s="7"/>
      <c r="E99" s="7"/>
      <c r="F99" s="7"/>
      <c r="G99" s="7"/>
      <c r="H99" s="7"/>
      <c r="I99" s="7"/>
      <c r="J99" s="7"/>
      <c r="K99" s="7"/>
      <c r="L99" s="69"/>
    </row>
  </sheetData>
  <mergeCells count="15">
    <mergeCell ref="I79:K80"/>
    <mergeCell ref="I86:K87"/>
    <mergeCell ref="I82:K83"/>
    <mergeCell ref="I63:K64"/>
    <mergeCell ref="I66:K67"/>
    <mergeCell ref="I69:K70"/>
    <mergeCell ref="I72:K73"/>
    <mergeCell ref="I76:K77"/>
    <mergeCell ref="I31:K32"/>
    <mergeCell ref="I34:K35"/>
    <mergeCell ref="I15:K16"/>
    <mergeCell ref="I18:K19"/>
    <mergeCell ref="I21:K22"/>
    <mergeCell ref="I24:K25"/>
    <mergeCell ref="I28:K29"/>
  </mergeCells>
  <phoneticPr fontId="2"/>
  <pageMargins left="0.59055118110236227" right="0.59055118110236227" top="0.74803149606299213" bottom="0.35433070866141736" header="0.31496062992125984" footer="0.31496062992125984"/>
  <pageSetup paperSize="9" scale="98" orientation="portrait" r:id="rId1"/>
  <rowBreaks count="1" manualBreakCount="1">
    <brk id="47" max="11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C05E130-F3DE-459A-9763-A28313684990}">
            <xm:f>入力用!$F$16="無"</xm:f>
            <x14:dxf>
              <font>
                <color theme="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A49:L100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提出用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中川 達雄</cp:lastModifiedBy>
  <cp:lastPrinted>2025-07-16T01:39:40Z</cp:lastPrinted>
  <dcterms:created xsi:type="dcterms:W3CDTF">2007-06-06T05:18:14Z</dcterms:created>
  <dcterms:modified xsi:type="dcterms:W3CDTF">2025-07-16T01:49:35Z</dcterms:modified>
</cp:coreProperties>
</file>